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8385" tabRatio="842" firstSheet="1" activeTab="1"/>
  </bookViews>
  <sheets>
    <sheet name="Осн.сведения" sheetId="1" r:id="rId1"/>
    <sheet name="Табл.1" sheetId="2" r:id="rId2"/>
    <sheet name="Табл.2" sheetId="3" r:id="rId3"/>
    <sheet name="Табл.3" sheetId="4" r:id="rId4"/>
    <sheet name="Табл.4" sheetId="5" r:id="rId5"/>
    <sheet name="Табл.5" sheetId="6" r:id="rId6"/>
    <sheet name="Табл.6" sheetId="7" r:id="rId7"/>
    <sheet name="Табл.7" sheetId="8" r:id="rId8"/>
    <sheet name="Табл.8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3" sheetId="14" r:id="rId14"/>
    <sheet name="Табл.14" sheetId="15" r:id="rId15"/>
    <sheet name="Табл.15" sheetId="16" r:id="rId16"/>
    <sheet name="Табл.16" sheetId="17" r:id="rId17"/>
    <sheet name="Табл.17" sheetId="18" r:id="rId18"/>
    <sheet name="Табл.18" sheetId="19" r:id="rId19"/>
    <sheet name="Табл.19" sheetId="20" r:id="rId20"/>
    <sheet name="Табл.20" sheetId="21" r:id="rId21"/>
    <sheet name="Табл.21" sheetId="22" r:id="rId22"/>
  </sheets>
  <externalReferences>
    <externalReference r:id="rId25"/>
    <externalReference r:id="rId26"/>
  </externalReferences>
  <definedNames>
    <definedName name="Выдача_аттестата">'Осн.сведения'!$B$39:$B$40</definedName>
    <definedName name="_xlnm.Print_Titles" localSheetId="1">'Табл.1'!$4:$6</definedName>
    <definedName name="_xlnm.Print_Titles" localSheetId="13">'Табл.13'!$6:$7</definedName>
    <definedName name="_xlnm.Print_Titles" localSheetId="14">'Табл.14'!$6:$7</definedName>
    <definedName name="_xlnm.Print_Titles" localSheetId="17">'Табл.17'!$6:$7</definedName>
    <definedName name="_xlnm.Print_Titles" localSheetId="18">'Табл.18'!$6:$7</definedName>
    <definedName name="Кат_ОВЗ_11" localSheetId="1">'[2]Осн.сведения'!$B$43:$B$50</definedName>
    <definedName name="Кат_ОВЗ_11" localSheetId="10">'[2]Осн.сведения'!$B$43:$B$50</definedName>
    <definedName name="Кат_ОВЗ_11" localSheetId="11">'[2]Осн.сведения'!$B$43:$B$50</definedName>
    <definedName name="Кат_ОВЗ_11" localSheetId="12">'[2]Осн.сведения'!$B$43:$B$50</definedName>
    <definedName name="Кат_ОВЗ_11" localSheetId="3">'[2]Осн.сведения'!$B$43:$B$50</definedName>
    <definedName name="Кат_ОВЗ_11" localSheetId="6">'[2]Осн.сведения'!$B$43:$B$50</definedName>
    <definedName name="Кат_ОВЗ_11" localSheetId="7">'[2]Осн.сведения'!$B$43:$B$50</definedName>
    <definedName name="Кат_ОВЗ_11" localSheetId="8">'[2]Осн.сведения'!$B$43:$B$50</definedName>
    <definedName name="Кат_ОВЗ_11" localSheetId="9">'[2]Осн.сведения'!$B$43:$B$50</definedName>
    <definedName name="Кат_ОВЗ_11">'Осн.сведения'!$B$43:$B$50</definedName>
    <definedName name="Осн_предм_ЕГЭ">'Осн.сведения'!$B$24:$B$25</definedName>
    <definedName name="Предмет" localSheetId="1">'[2]Осн.сведения'!$B$24:$B$36</definedName>
    <definedName name="Предмет" localSheetId="10">'[2]Осн.сведения'!$B$24:$B$36</definedName>
    <definedName name="Предмет" localSheetId="11">'[2]Осн.сведения'!$B$24:$B$36</definedName>
    <definedName name="Предмет" localSheetId="12">'[2]Осн.сведения'!$B$24:$B$36</definedName>
    <definedName name="Предмет" localSheetId="3">'[2]Осн.сведения'!$B$24:$B$36</definedName>
    <definedName name="Предмет" localSheetId="4">'[1]Осн.сведения'!$B$24:$B$36</definedName>
    <definedName name="Предмет" localSheetId="5">'[1]Осн.сведения'!$B$24:$B$36</definedName>
    <definedName name="Предмет" localSheetId="6">'[2]Осн.сведения'!$B$24:$B$36</definedName>
    <definedName name="Предмет" localSheetId="7">'[2]Осн.сведения'!$B$24:$B$36</definedName>
    <definedName name="Предмет" localSheetId="8">'[2]Осн.сведения'!$B$24:$B$36</definedName>
    <definedName name="Предмет" localSheetId="9">'[2]Осн.сведения'!$B$24:$B$36</definedName>
    <definedName name="Предмет">'Осн.сведения'!$B$24:$B$36</definedName>
    <definedName name="Ст_Класс">'Осн.сведения'!$B$52:$B$55</definedName>
  </definedNames>
  <calcPr fullCalcOnLoad="1"/>
</workbook>
</file>

<file path=xl/sharedStrings.xml><?xml version="1.0" encoding="utf-8"?>
<sst xmlns="http://schemas.openxmlformats.org/spreadsheetml/2006/main" count="1007" uniqueCount="472">
  <si>
    <t>(чел.)</t>
  </si>
  <si>
    <t>экз.</t>
  </si>
  <si>
    <t>Предмет</t>
  </si>
  <si>
    <t>год.</t>
  </si>
  <si>
    <t xml:space="preserve">Имеют экзамен. отметку </t>
  </si>
  <si>
    <t>Директор школы:</t>
  </si>
  <si>
    <t>%</t>
  </si>
  <si>
    <t>Показатели</t>
  </si>
  <si>
    <t>Всего обучающихся 9-х классов</t>
  </si>
  <si>
    <t>Допущены к итоговой аттестации</t>
  </si>
  <si>
    <t>Прошли итоговую аттестацию и получили аттестат об образовании</t>
  </si>
  <si>
    <t>Награждены похвальной грамотой</t>
  </si>
  <si>
    <t>Обучались на "4" и "5"</t>
  </si>
  <si>
    <t>Окончили школу со справкой</t>
  </si>
  <si>
    <t>Оставлены на повторное обучение</t>
  </si>
  <si>
    <t>Предварительное трудоустройство</t>
  </si>
  <si>
    <t>Поступают в 10 класс своей школы</t>
  </si>
  <si>
    <t>Поступают в 10 класс другого ОУ</t>
  </si>
  <si>
    <t>Поступают в СУЗы</t>
  </si>
  <si>
    <t>Учреждения профтехобразования</t>
  </si>
  <si>
    <t>Работают</t>
  </si>
  <si>
    <t>Не учатся и не работают</t>
  </si>
  <si>
    <t>Прочие (указать)</t>
  </si>
  <si>
    <t>Отсев (ушли из 9-го класса, не получив основного общего образования)</t>
  </si>
  <si>
    <t>Отчислены за неуспеваемость</t>
  </si>
  <si>
    <t>За неудовлетворительное поведение</t>
  </si>
  <si>
    <t>Не работают и не учатся</t>
  </si>
  <si>
    <t>ПТУ</t>
  </si>
  <si>
    <t>Вечерняя школа</t>
  </si>
  <si>
    <t>СИЗО</t>
  </si>
  <si>
    <t>Работают и не учатся</t>
  </si>
  <si>
    <t>Окончили школу с медалью, всего</t>
  </si>
  <si>
    <t xml:space="preserve">      в том числе с:</t>
  </si>
  <si>
    <t xml:space="preserve">                 серебряной медалью</t>
  </si>
  <si>
    <t xml:space="preserve">                 золотой медалью</t>
  </si>
  <si>
    <t>Поступают в ВУЗы</t>
  </si>
  <si>
    <t>Армия</t>
  </si>
  <si>
    <t xml:space="preserve">   В том числе:</t>
  </si>
  <si>
    <t xml:space="preserve">   Из них:</t>
  </si>
  <si>
    <t>Предметы, по которым проводилась повторная аттестация:</t>
  </si>
  <si>
    <t>чел.</t>
  </si>
  <si>
    <t>Семейное образование</t>
  </si>
  <si>
    <t>Класс</t>
  </si>
  <si>
    <t>Фактически проведено</t>
  </si>
  <si>
    <t>Требуется  провести</t>
  </si>
  <si>
    <t>Сдали экзамен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</si>
  <si>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</si>
  <si>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</si>
  <si>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</si>
  <si>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</si>
  <si>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</si>
  <si>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</si>
  <si>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</si>
  <si>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</si>
  <si>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</si>
  <si>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</si>
  <si>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Информатика</t>
  </si>
  <si>
    <t>Итого:</t>
  </si>
  <si>
    <t>Движение учащихся в течение года</t>
  </si>
  <si>
    <t>Прибыло</t>
  </si>
  <si>
    <t>Выбыло</t>
  </si>
  <si>
    <t>Движение второгодников</t>
  </si>
  <si>
    <t>Всего второгодников, выбывших в течение учебного года</t>
  </si>
  <si>
    <t>Из них не в дневные ОУ</t>
  </si>
  <si>
    <t>До 15 лет</t>
  </si>
  <si>
    <t>Количество обучающихся на начало года</t>
  </si>
  <si>
    <t>Количество обучающихся на конец года</t>
  </si>
  <si>
    <t>Количество второгодников, приступивших к занятиям на начало года</t>
  </si>
  <si>
    <t>Количество обучающихся, оставленных на повторное обучение</t>
  </si>
  <si>
    <t>Фамилия, имя, отчество (полностью)</t>
  </si>
  <si>
    <t>Причина</t>
  </si>
  <si>
    <t>Место нахождения в настоящее время</t>
  </si>
  <si>
    <t>Стоит на учете в ПДН</t>
  </si>
  <si>
    <t xml:space="preserve">Таблица №12  </t>
  </si>
  <si>
    <t>(предварительные данные)</t>
  </si>
  <si>
    <t>На платной основе</t>
  </si>
  <si>
    <t>Государ-ственные</t>
  </si>
  <si>
    <t>Негосудар-ственные</t>
  </si>
  <si>
    <t>з</t>
  </si>
  <si>
    <t>с</t>
  </si>
  <si>
    <t xml:space="preserve">Таблица №13  </t>
  </si>
  <si>
    <t>Смена</t>
  </si>
  <si>
    <t>1-ая смена</t>
  </si>
  <si>
    <t>2-ая смена</t>
  </si>
  <si>
    <t>Всего обучающихся</t>
  </si>
  <si>
    <t>Количество</t>
  </si>
  <si>
    <t>Количество часов</t>
  </si>
  <si>
    <t xml:space="preserve">Таблица №6  </t>
  </si>
  <si>
    <t>Выбыли в течение учебного года не в дневные ОУ</t>
  </si>
  <si>
    <t>Их них успешно завершили учебный год</t>
  </si>
  <si>
    <t xml:space="preserve">Анализ выполнения учебных программ в 9-х классах </t>
  </si>
  <si>
    <t xml:space="preserve">Таблица №7  </t>
  </si>
  <si>
    <t xml:space="preserve">Таблица №5  </t>
  </si>
  <si>
    <t>Основание</t>
  </si>
  <si>
    <t>(решение КДН, приказ ОУ (номер и дата))</t>
  </si>
  <si>
    <t xml:space="preserve">Условия работы </t>
  </si>
  <si>
    <t>обучающихся</t>
  </si>
  <si>
    <t>в смену</t>
  </si>
  <si>
    <t>году</t>
  </si>
  <si>
    <t>Основные сведения об общеобразовательном учреждении</t>
  </si>
  <si>
    <t>Директор: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</si>
  <si>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</si>
  <si>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</si>
  <si>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</si>
  <si>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</si>
  <si>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</si>
  <si>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</si>
  <si>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</si>
  <si>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</si>
  <si>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</si>
  <si>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</si>
  <si>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Биология</t>
  </si>
  <si>
    <t>География</t>
  </si>
  <si>
    <t>История</t>
  </si>
  <si>
    <t>Литература</t>
  </si>
  <si>
    <t>Физика</t>
  </si>
  <si>
    <t>Химия</t>
  </si>
  <si>
    <t xml:space="preserve">Русский язык </t>
  </si>
  <si>
    <t>Предметы по выбору</t>
  </si>
  <si>
    <t>Повторная аттестация</t>
  </si>
  <si>
    <t>всего</t>
  </si>
  <si>
    <t>-</t>
  </si>
  <si>
    <t>Краткое наименование ОУ:</t>
  </si>
  <si>
    <t xml:space="preserve">15 лет и старше </t>
  </si>
  <si>
    <t>В том числе успевают</t>
  </si>
  <si>
    <t>на "4" и "5"</t>
  </si>
  <si>
    <t>Год рож- де- ния</t>
  </si>
  <si>
    <t>Неус- певае- мость</t>
  </si>
  <si>
    <t>Искл.за недост. повед.</t>
  </si>
  <si>
    <t>Осуж- ден</t>
  </si>
  <si>
    <t>Дости-жение 18-летнего возраста</t>
  </si>
  <si>
    <t>Прошли повторную аттестацию (указать предметы)</t>
  </si>
  <si>
    <t>классы ЗПР</t>
  </si>
  <si>
    <t>обычн. классы</t>
  </si>
  <si>
    <t xml:space="preserve">Награждены </t>
  </si>
  <si>
    <t>Переведены условно</t>
  </si>
  <si>
    <t xml:space="preserve">Информация об обучающихся, достигших 15-летнего возраста и старше, выбывших не в дневные ОУ </t>
  </si>
  <si>
    <t>Дано факти- чески</t>
  </si>
  <si>
    <t>Всего выпускников</t>
  </si>
  <si>
    <t>Индивидуальное обучение</t>
  </si>
  <si>
    <t>ЕГЭ</t>
  </si>
  <si>
    <t>Наличие оценок во 2-м классе (1 - есть, 0 - нет):</t>
  </si>
  <si>
    <t>Класс (без ли-теры)</t>
  </si>
  <si>
    <t>Прочие варианты предварительного трудоустройства:</t>
  </si>
  <si>
    <t>Предметы, по которым сдается ЕГЭ:</t>
  </si>
  <si>
    <t>Обществознание</t>
  </si>
  <si>
    <t>Русский язык</t>
  </si>
  <si>
    <t>Французский язык</t>
  </si>
  <si>
    <t>ФОРМЫ ОБУЧЕНИЯ</t>
  </si>
  <si>
    <t>На контрактной основе</t>
  </si>
  <si>
    <t>Английский язык</t>
  </si>
  <si>
    <t>Немецкий язык</t>
  </si>
  <si>
    <t>Математика</t>
  </si>
  <si>
    <t>Другая причина (указать)</t>
  </si>
  <si>
    <t xml:space="preserve">Информация об обучающихся, выбывших не в дневные ОУ </t>
  </si>
  <si>
    <t>9 класс</t>
  </si>
  <si>
    <t>Отметка о выдаче аттестата:</t>
  </si>
  <si>
    <t>Выдан</t>
  </si>
  <si>
    <t>Не выдан</t>
  </si>
  <si>
    <t>Категории лиц с ограниченными возможностями здоровья:</t>
  </si>
  <si>
    <t>Слепые</t>
  </si>
  <si>
    <t>Слабовидящие</t>
  </si>
  <si>
    <t>Глухие</t>
  </si>
  <si>
    <t>Слабослышащие</t>
  </si>
  <si>
    <t>С тяжелыми нарушениями речи</t>
  </si>
  <si>
    <t>С нарушением опорно-двигательной системы</t>
  </si>
  <si>
    <t>С задержкой психического развития</t>
  </si>
  <si>
    <t>Другие</t>
  </si>
  <si>
    <t>Имеют годовую отметку / Сдали экзамен</t>
  </si>
  <si>
    <t>Сред. тес- то- вый балл</t>
  </si>
  <si>
    <t>соот. годо- вой</t>
  </si>
  <si>
    <t>ниже годо- вой</t>
  </si>
  <si>
    <t>выше годо- вой</t>
  </si>
  <si>
    <t>пересда- вать</t>
  </si>
  <si>
    <t>в обыч. режиме</t>
  </si>
  <si>
    <t>с ОВЗ</t>
  </si>
  <si>
    <r>
      <t xml:space="preserve">Обществознание         </t>
    </r>
    <r>
      <rPr>
        <sz val="8"/>
        <rFont val="Arial Cyr"/>
        <family val="0"/>
      </rPr>
      <t>(основы ГиП, ЧиО и др.)</t>
    </r>
  </si>
  <si>
    <t xml:space="preserve">Кол-во учащихся, допущенных к пересдаче - </t>
  </si>
  <si>
    <t>Из них с ОВЗ</t>
  </si>
  <si>
    <t xml:space="preserve">Кол-во экзаменов, сданных выпускниками с ОВЗ - </t>
  </si>
  <si>
    <t xml:space="preserve">Таблица №2  </t>
  </si>
  <si>
    <t>Средний тесто- вый балл</t>
  </si>
  <si>
    <t>преодо-лен мин. порог / экз.(ГВЭ)</t>
  </si>
  <si>
    <t>не преодо-лен мин. порог / экз.(ГВЭ)</t>
  </si>
  <si>
    <t>пере-сда- вать</t>
  </si>
  <si>
    <t>ГВЭ</t>
  </si>
  <si>
    <t>преодолен мин. порог</t>
  </si>
  <si>
    <t>не преодолен мин. порог</t>
  </si>
  <si>
    <t xml:space="preserve">Русский язык (ЕГЭ) </t>
  </si>
  <si>
    <t>Русский язык (ГВЭ)</t>
  </si>
  <si>
    <t>Математика (ЕГЭ)</t>
  </si>
  <si>
    <t>Математика (ГВЭ)</t>
  </si>
  <si>
    <t>Вступительные экзамены</t>
  </si>
  <si>
    <t xml:space="preserve">Из них с ОВЗ </t>
  </si>
  <si>
    <t xml:space="preserve">Таблица №19  </t>
  </si>
  <si>
    <t xml:space="preserve">Таблица №20  </t>
  </si>
  <si>
    <t xml:space="preserve">Качество подготовки выпускников 9-х классов </t>
  </si>
  <si>
    <t>Получили аттестат с отличием</t>
  </si>
  <si>
    <t xml:space="preserve">Таблица №18  </t>
  </si>
  <si>
    <t>Окончили 11 классов со справкой</t>
  </si>
  <si>
    <t xml:space="preserve">Таблица №4  </t>
  </si>
  <si>
    <t>Всего</t>
  </si>
  <si>
    <t>Количество, участвующих в ЕГЭ (чел.)</t>
  </si>
  <si>
    <t>в том числе</t>
  </si>
  <si>
    <t>выпускников</t>
  </si>
  <si>
    <t>граждане СНГ</t>
  </si>
  <si>
    <t>граждане иностранных государств</t>
  </si>
  <si>
    <t>другие категории</t>
  </si>
  <si>
    <t>текущего года</t>
  </si>
  <si>
    <t xml:space="preserve">перечень категорий </t>
  </si>
  <si>
    <t>количе-ство</t>
  </si>
  <si>
    <t>(не включая граждан СНГ)</t>
  </si>
  <si>
    <t>Всего участников ЕГЭ</t>
  </si>
  <si>
    <t>Примечание:</t>
  </si>
  <si>
    <t>Данные должны совпадать с базой данных в РЦОИ. При наличии выпускников, отказавшихся от сдачи экзаменов, к данной таблице прилагается информация  о выпускниках,</t>
  </si>
  <si>
    <t>отказавшихся сдавать ЕГЭ, по следующей форме:</t>
  </si>
  <si>
    <t>№ п/п</t>
  </si>
  <si>
    <t>Ф.И.О.</t>
  </si>
  <si>
    <t>Из них сдавали ЕГЭ</t>
  </si>
  <si>
    <t>Категории лиц с ограниченными возможностями здоровья</t>
  </si>
  <si>
    <t>Количество человек</t>
  </si>
  <si>
    <t>изъявивших желание участвовать в ЕГЭ</t>
  </si>
  <si>
    <t>русский язык</t>
  </si>
  <si>
    <t>матема- тика</t>
  </si>
  <si>
    <t>литера- тура</t>
  </si>
  <si>
    <t>физика</t>
  </si>
  <si>
    <t>химия</t>
  </si>
  <si>
    <t>обще- ство- знание</t>
  </si>
  <si>
    <t>геогра- фия</t>
  </si>
  <si>
    <t>англий-ский язык</t>
  </si>
  <si>
    <t>фран- цузский язык</t>
  </si>
  <si>
    <t>инфор-матика</t>
  </si>
  <si>
    <t xml:space="preserve">Всего: </t>
  </si>
  <si>
    <t xml:space="preserve">Таблица №9  </t>
  </si>
  <si>
    <t>общество-знание</t>
  </si>
  <si>
    <t>С нарушением слуха</t>
  </si>
  <si>
    <t>С нарушением речи</t>
  </si>
  <si>
    <t>Дети-инвалиды</t>
  </si>
  <si>
    <t>Вегето-сосудистая дистония</t>
  </si>
  <si>
    <t>Неврологические заболевания</t>
  </si>
  <si>
    <t>Органы дыхания</t>
  </si>
  <si>
    <t>Количество претендентов</t>
  </si>
  <si>
    <t>Получили медаль</t>
  </si>
  <si>
    <t>Получили серебряную медаль</t>
  </si>
  <si>
    <t>Не получили медали</t>
  </si>
  <si>
    <t>Претенденты на золотую медаль</t>
  </si>
  <si>
    <t>Претенденты на серебряную медаль</t>
  </si>
  <si>
    <t xml:space="preserve">Информация о перспективах поступления медалистов </t>
  </si>
  <si>
    <t>ПЛАНИРУЮТ ПОСТУПАТЬ</t>
  </si>
  <si>
    <t>ПЛАНИРУЮТ ОБУЧАТЬСЯ</t>
  </si>
  <si>
    <t>В ВЫСШИЕ УЧЕБНЫЕ ЗАВЕДЕНИЯ</t>
  </si>
  <si>
    <t>На бюджетной основе</t>
  </si>
  <si>
    <t>ПЛАНИРУЮТ ПОСТУПАТЬ В СРЕДНИЕ</t>
  </si>
  <si>
    <t xml:space="preserve"> СПЕЦИАЛЬНЫЕ УЧЕБНЫЕ ЗАВЕДЕНИЯ</t>
  </si>
  <si>
    <t>Не яви-лись без ув. при- чины</t>
  </si>
  <si>
    <t>Не яви- лись без ув.при- чины</t>
  </si>
  <si>
    <t>80 баллов и более</t>
  </si>
  <si>
    <t xml:space="preserve">Всего допу- щено к экзаме- нам </t>
  </si>
  <si>
    <t>/</t>
  </si>
  <si>
    <t>Учебный год:</t>
  </si>
  <si>
    <t>11 (вып.), 12</t>
  </si>
  <si>
    <t>11(вып.),12 класс</t>
  </si>
  <si>
    <t xml:space="preserve">Всего (1-12): </t>
  </si>
  <si>
    <t xml:space="preserve">Всего       (1-12): </t>
  </si>
  <si>
    <t>похвальной грамотой      (9,11 (вып.),12 классы)</t>
  </si>
  <si>
    <t>немецкий язык</t>
  </si>
  <si>
    <t>француз-ский язык</t>
  </si>
  <si>
    <r>
      <t xml:space="preserve">11 </t>
    </r>
    <r>
      <rPr>
        <b/>
        <sz val="8"/>
        <rFont val="Arial Cyr"/>
        <family val="2"/>
      </rPr>
      <t>(вып.)</t>
    </r>
    <r>
      <rPr>
        <b/>
        <sz val="10"/>
        <rFont val="Arial Cyr"/>
        <family val="2"/>
      </rPr>
      <t>, 12</t>
    </r>
  </si>
  <si>
    <t>Таблица №1</t>
  </si>
  <si>
    <t>Рус.яз.(ОГЭ)</t>
  </si>
  <si>
    <t>Матем.(ОГЭ)</t>
  </si>
  <si>
    <t>Количество выпускников,
набравших 80 баллов и более</t>
  </si>
  <si>
    <t>Всего выпускников, набравших по итогам ЕГЭ 80 баллов и более:</t>
  </si>
  <si>
    <t>прошлых лет, имеющих аттестат о среднем образовании</t>
  </si>
  <si>
    <t>не прошедших ГИА в прошлом учебном году</t>
  </si>
  <si>
    <t>Категории лиц с ограничен-ными возмож-ностями здоровья</t>
  </si>
  <si>
    <t>все-го</t>
  </si>
  <si>
    <t>сда-вали ЕГЭ</t>
  </si>
  <si>
    <t>история</t>
  </si>
  <si>
    <t>биология</t>
  </si>
  <si>
    <t>сда-ва-ли</t>
  </si>
  <si>
    <t xml:space="preserve">сда-ли </t>
  </si>
  <si>
    <t>участвовавших в ОГЭ</t>
  </si>
  <si>
    <t>мате-матика</t>
  </si>
  <si>
    <t>Претенденты на получение аттестата о среднем общем образовании с отличием</t>
  </si>
  <si>
    <t xml:space="preserve">и выпускников, получивших аттестат </t>
  </si>
  <si>
    <t>о среднем общем образовании с отличием</t>
  </si>
  <si>
    <t>Окончили школу</t>
  </si>
  <si>
    <t>с золотой медалью</t>
  </si>
  <si>
    <t>с сере-бряной медалью</t>
  </si>
  <si>
    <t>с атте-статом с отличием</t>
  </si>
  <si>
    <t>а</t>
  </si>
  <si>
    <t xml:space="preserve">Не планируют поступать:  </t>
  </si>
  <si>
    <t>золотые медалисты</t>
  </si>
  <si>
    <t>серебряные медалисты</t>
  </si>
  <si>
    <t>получившие аттестат с отличием</t>
  </si>
  <si>
    <t>Претендовали на получение аттестата с отличием</t>
  </si>
  <si>
    <t>(без неудовлетворительных отметок по итогам года)</t>
  </si>
  <si>
    <t>Кол-во учащихся, прошедших промежуточную аттестацию в качестве экстернов</t>
  </si>
  <si>
    <t>Русский язык (ОГЭ)</t>
  </si>
  <si>
    <t>Математика (ОГЭ)</t>
  </si>
  <si>
    <t>Рус.яз.(ГВЭ)</t>
  </si>
  <si>
    <r>
      <t>Матем.</t>
    </r>
    <r>
      <rPr>
        <sz val="10"/>
        <rFont val="Arial Cyr"/>
        <family val="0"/>
      </rPr>
      <t>(ГВЭ)</t>
    </r>
  </si>
  <si>
    <t>Сведения о выпускниках 11 (12) классов,</t>
  </si>
  <si>
    <t>Самообразование</t>
  </si>
  <si>
    <t>11 (переводн.)</t>
  </si>
  <si>
    <t>Количество выпускников 11 (12) классов – лиц с ограниченными возможностями здоровья (ОВЗ)</t>
  </si>
  <si>
    <t xml:space="preserve">Качество подготовки выпускников 11-х (12-х) классов </t>
  </si>
  <si>
    <t>11(перев.)</t>
  </si>
  <si>
    <t>ХХХХХХХ</t>
  </si>
  <si>
    <t xml:space="preserve">Анализ выполнения учебных программ в 11 (вып.) и 12 классах </t>
  </si>
  <si>
    <t xml:space="preserve">Таблица №3  </t>
  </si>
  <si>
    <t xml:space="preserve">Таблица №8  </t>
  </si>
  <si>
    <t>Таблица №10</t>
  </si>
  <si>
    <t xml:space="preserve">Таблица №11  </t>
  </si>
  <si>
    <t xml:space="preserve">Таблица №14  </t>
  </si>
  <si>
    <t xml:space="preserve">Таблица №15  </t>
  </si>
  <si>
    <t>Таблица №16</t>
  </si>
  <si>
    <t xml:space="preserve">Таблица №17 </t>
  </si>
  <si>
    <t xml:space="preserve">Таблица №21   </t>
  </si>
  <si>
    <t>Всего обучающихся 11 (вып.), 12 классов</t>
  </si>
  <si>
    <t>Кол-во  обучающихся
на конец
учебного года</t>
  </si>
  <si>
    <t>похвалальным листом
(2 кл. при наличии отме-
ток,3-8,10,11(пер.) классы)</t>
  </si>
  <si>
    <t>Информация об обучающихся, выбывших не в дневные ОУ до достижения 15 лет</t>
  </si>
  <si>
    <t>11 (пер.)</t>
  </si>
  <si>
    <t>Класс (без литеры)</t>
  </si>
  <si>
    <t>11 (вып.)</t>
  </si>
  <si>
    <t xml:space="preserve">Кол-во учащихся, не сдавших два обязательных предмета - </t>
  </si>
  <si>
    <t>Информация о получении медалей и аттестатов с отличием</t>
  </si>
  <si>
    <t>Отсев (ушли из 11 (вып.) и 12 классов, не получив среднего общего образования)</t>
  </si>
  <si>
    <t>Кол-во часов по предмету</t>
  </si>
  <si>
    <t>Проведение контрольных работ</t>
  </si>
  <si>
    <t>Проведение практических и лабораторных работ</t>
  </si>
  <si>
    <t>МОУ ВСОШ №2</t>
  </si>
  <si>
    <t>Е.А. Наумова</t>
  </si>
  <si>
    <t>9аб</t>
  </si>
  <si>
    <t>9вг</t>
  </si>
  <si>
    <t>9де</t>
  </si>
  <si>
    <t>литература</t>
  </si>
  <si>
    <t>математика</t>
  </si>
  <si>
    <t>обществознание</t>
  </si>
  <si>
    <t>география</t>
  </si>
  <si>
    <t>иностранный язык (немецкий)</t>
  </si>
  <si>
    <t>иностранный язык (английский)</t>
  </si>
  <si>
    <t>искусство</t>
  </si>
  <si>
    <t>физкультура</t>
  </si>
  <si>
    <t>информатика и ИКТ</t>
  </si>
  <si>
    <t>12аб</t>
  </si>
  <si>
    <t>12а</t>
  </si>
  <si>
    <t>12б</t>
  </si>
  <si>
    <t>повторное обучение</t>
  </si>
  <si>
    <t>Хаталева Анна Юрьевна</t>
  </si>
  <si>
    <t>*</t>
  </si>
  <si>
    <t>Джангиров Орхан Назимович</t>
  </si>
  <si>
    <t>призыв в армию</t>
  </si>
  <si>
    <t>пр. ОУ №74 от 20.09.2014</t>
  </si>
  <si>
    <t>пр. ОУ №94 от 04.12.2014</t>
  </si>
  <si>
    <t>в армии</t>
  </si>
  <si>
    <t>Тимофеев Радж Юрьевич</t>
  </si>
  <si>
    <t>несовмещение учебы с работой</t>
  </si>
  <si>
    <t>Азизов Искяндер Ибрагимович</t>
  </si>
  <si>
    <t>пр. ОУ №95 от 05.12.2014</t>
  </si>
  <si>
    <t>Семусев Владислав Русланович</t>
  </si>
  <si>
    <t>Астахов Станислав Анатольевич</t>
  </si>
  <si>
    <t>пр. ОУ №96 от 08.12.2014</t>
  </si>
  <si>
    <t>Углов Андрей Викторович</t>
  </si>
  <si>
    <t>Курова Анастасия Олеговна</t>
  </si>
  <si>
    <t>пр. ОУ №97 от 09.12.2014</t>
  </si>
  <si>
    <t>Радостина Светлана Игоревна</t>
  </si>
  <si>
    <t>переезд</t>
  </si>
  <si>
    <t>Костыгов Сергей Николаевич</t>
  </si>
  <si>
    <t>пр. ОУ №98 от 11.12.2014</t>
  </si>
  <si>
    <t>Калягина Наталья Владимировна</t>
  </si>
  <si>
    <t>по семейным обстоятельствам</t>
  </si>
  <si>
    <t>Коновалов Владислав Вячеславович</t>
  </si>
  <si>
    <t>пр. ОУ №99 от 15.12.2014</t>
  </si>
  <si>
    <t>Соболев Валерий Владимирович</t>
  </si>
  <si>
    <t>Ахмадалиева Аниса Батыралиевна</t>
  </si>
  <si>
    <t>Сазонов Юрий Александрович</t>
  </si>
  <si>
    <t>пр. ОУ №100 от 16.12.2014</t>
  </si>
  <si>
    <t>Савельев Александр Сергеевич</t>
  </si>
  <si>
    <t>пр. ОУ №2 от 15.01.2015</t>
  </si>
  <si>
    <t>Козлова Анастасия Ильинична</t>
  </si>
  <si>
    <t>пр. ОУ №3 от 21.01.2015</t>
  </si>
  <si>
    <t>Шляпникова Есения Васильевна</t>
  </si>
  <si>
    <t>пр. ОУ №10 от 03.02.2015</t>
  </si>
  <si>
    <t>Бондаренко Николай Александрович</t>
  </si>
  <si>
    <t>Захарова Ангелина Игоревна</t>
  </si>
  <si>
    <t>пр. ОУ №16 от03.03.2015</t>
  </si>
  <si>
    <t>Кизей Александр Андреевич</t>
  </si>
  <si>
    <t xml:space="preserve">перевод в МОУ СОШ №2 </t>
  </si>
  <si>
    <t>МОУ СОШ №2</t>
  </si>
  <si>
    <t>Баранова Анна Викторовна</t>
  </si>
  <si>
    <t>пр. ОУ №24 от 03.04.2015</t>
  </si>
  <si>
    <t>Ежов Михаил Михайлович</t>
  </si>
  <si>
    <t>Хлебникова Юлия Геннадьевна</t>
  </si>
  <si>
    <t>пр ОУ №26 от 20.04.2015</t>
  </si>
  <si>
    <t>Брагин Артем Игоревич</t>
  </si>
  <si>
    <t>пр . ОУ №29/1 от 30.04.2015</t>
  </si>
  <si>
    <t>Филюк Илья Алексеевич</t>
  </si>
  <si>
    <t>пр. ОУ №30/1 от 05.05.2015</t>
  </si>
  <si>
    <t>Паремский Владимир Михайлович</t>
  </si>
  <si>
    <t>пр. ОУ №31/2 от 06.05.2015</t>
  </si>
  <si>
    <t>Осипов Вячеслав Николаевич</t>
  </si>
  <si>
    <t>Андреев Артем Владимирович</t>
  </si>
  <si>
    <t>пр. ОУ №34 от 12.05.2015</t>
  </si>
  <si>
    <t>не обучается,работа,            г. Тверь</t>
  </si>
  <si>
    <t>не обучается, работа,                 г. Тверь</t>
  </si>
  <si>
    <t>не обучается,работа,          г. Тверь</t>
  </si>
  <si>
    <t>не обучается,работа,             г. Тверь</t>
  </si>
  <si>
    <t>не обучается,работа,         г. Тверь</t>
  </si>
  <si>
    <t>не обучается, работа,              г. Торжок</t>
  </si>
  <si>
    <t>не обучается,работа,           г. Тверь</t>
  </si>
  <si>
    <t>не обучается, работа,           г. Тверь</t>
  </si>
  <si>
    <t>не обучается, работа,        г. Тверь</t>
  </si>
  <si>
    <t>не обучается, работа,          г. Тверь</t>
  </si>
  <si>
    <t>не обучается, проживает в другой стране</t>
  </si>
  <si>
    <t>не обучается, работа,         г. Тверь</t>
  </si>
  <si>
    <t>не обучается, работа,          г. Москва</t>
  </si>
  <si>
    <t>пр. ОУ №19 от 18.03.2015</t>
  </si>
  <si>
    <t>не обучается, работа,          г. Торжок</t>
  </si>
  <si>
    <t>Ганутин Владимир Сергеевич</t>
  </si>
  <si>
    <t>пр. ОУ №77 от 03.10.2014</t>
  </si>
  <si>
    <t>не обучается, работа           г. Тверь</t>
  </si>
  <si>
    <t>Болдырева Мария Константиновна</t>
  </si>
  <si>
    <t>пр. ОУ №79 от 10.10.2014</t>
  </si>
  <si>
    <t>Кервалидзе Игорь Андреевич</t>
  </si>
  <si>
    <t>Лебедева Наталья Андреевна</t>
  </si>
  <si>
    <t>пр. ОУ №81 от 16.10.2014</t>
  </si>
  <si>
    <t>Калистратов Максим Владимирович</t>
  </si>
  <si>
    <t>Лысенкова Анастасия Ивановна</t>
  </si>
  <si>
    <t>пр. ОУ №83 от 05.11.2014</t>
  </si>
  <si>
    <t>Гончаров Владимир Владимирович</t>
  </si>
  <si>
    <t>пр. ОУ №84 от 06.11.2014</t>
  </si>
  <si>
    <t>Каримов Артем Ринатович</t>
  </si>
  <si>
    <t>Иванов Вадим Сергеевич</t>
  </si>
  <si>
    <t>пр. ОУ №85 от 07.11.2014</t>
  </si>
  <si>
    <t>Макарова Нина Владимировна</t>
  </si>
  <si>
    <t>Савенкова Надежда Николаевна</t>
  </si>
  <si>
    <t>пр. ОУ №87 от 10.11.2014</t>
  </si>
  <si>
    <t>Трофимова Елена Николаевна</t>
  </si>
  <si>
    <t>Лесная Алеся Константиновна</t>
  </si>
  <si>
    <t>по состоянию здоровья</t>
  </si>
  <si>
    <t>пр. ОУ №88 от 11.11.2014</t>
  </si>
  <si>
    <t>Джангиров Мирзахан Гамил оглы</t>
  </si>
  <si>
    <t>Судьева Екатерина Юрьевна</t>
  </si>
  <si>
    <t>пр. ОУ № 88 от 11.11.2014</t>
  </si>
  <si>
    <t>Алексеев Павел Анатольевич</t>
  </si>
  <si>
    <t>пр. ОУ №90 от 25.11.2014</t>
  </si>
  <si>
    <t>Пузанов Игорь Дмитриевич</t>
  </si>
  <si>
    <t>пр. ОУ №91 от 28.11.2014</t>
  </si>
  <si>
    <t>Новиков Дмитрий Михайлович</t>
  </si>
  <si>
    <t>пр. ОУ №93 от 02.12.2014</t>
  </si>
  <si>
    <t>Смирнов Игорь Вадимович</t>
  </si>
  <si>
    <t>Лапина Алена Алексеевна</t>
  </si>
  <si>
    <t>Вознюк Руслан Анатольевич</t>
  </si>
  <si>
    <t>пр. ОУ № 3 от 21.01.2015</t>
  </si>
  <si>
    <t>Михирев Игорь Витальевич</t>
  </si>
  <si>
    <t>пр. ОУ №16 от 03.03.2015</t>
  </si>
  <si>
    <t>Ткачук Александра Владимировна</t>
  </si>
  <si>
    <t>пр. ОУ №26 от 20.04.2015</t>
  </si>
  <si>
    <t>Пащенко Наталья Александровна</t>
  </si>
  <si>
    <t>пр. ОУ №29/1 от 30.04.2015</t>
  </si>
  <si>
    <t>Крылова Светлана Борисовна</t>
  </si>
  <si>
    <t>Молочкова Ольга Александровна</t>
  </si>
  <si>
    <t>Михалева Евгения Сергеевна</t>
  </si>
  <si>
    <t>Веселов Олег Александрович</t>
  </si>
  <si>
    <t>смерть</t>
  </si>
  <si>
    <t>Новожилов Станислав Сергеевич</t>
  </si>
  <si>
    <t>пр. ОУ №33/1 от 08.05.2015</t>
  </si>
  <si>
    <t>Константинов Александр Михайлович</t>
  </si>
  <si>
    <t>прошла Г(И)А в сентябре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</si>
</sst>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00000"/>
    <numFmt numFmtId="169" formatCode="#,##0.0000"/>
    <numFmt numFmtId="170" formatCode="0.0000"/>
    <numFmt numFmtId="171" formatCode="#,##0.00;[Red]#,##0.00"/>
  </numFmts>
  <fonts count="7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i/>
      <sz val="10"/>
      <name val="Arial"/>
      <family val="2"/>
    </font>
    <font>
      <b/>
      <i/>
      <sz val="8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sz val="7"/>
      <name val="Arial Cyr"/>
      <family val="0"/>
    </font>
    <font>
      <sz val="10"/>
      <color indexed="10"/>
      <name val="Arial"/>
      <family val="2"/>
    </font>
    <font>
      <b/>
      <sz val="9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>
      <alignment/>
    </xf>
    <xf numFmtId="0" fontId="12" fillId="0" borderId="24" xfId="0" applyFont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2" fontId="0" fillId="0" borderId="26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3" fontId="0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vertical="top"/>
      <protection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2" fontId="0" fillId="0" borderId="41" xfId="0" applyNumberFormat="1" applyFont="1" applyFill="1" applyBorder="1" applyAlignment="1" applyProtection="1">
      <alignment horizontal="right" vertical="center"/>
      <protection hidden="1"/>
    </xf>
    <xf numFmtId="2" fontId="0" fillId="0" borderId="42" xfId="0" applyNumberFormat="1" applyFont="1" applyFill="1" applyBorder="1" applyAlignment="1" applyProtection="1">
      <alignment horizontal="right" vertical="center"/>
      <protection hidden="1"/>
    </xf>
    <xf numFmtId="4" fontId="0" fillId="0" borderId="41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2" fontId="0" fillId="0" borderId="31" xfId="0" applyNumberFormat="1" applyFont="1" applyFill="1" applyBorder="1" applyAlignment="1" applyProtection="1">
      <alignment horizontal="right" vertical="center"/>
      <protection hidden="1"/>
    </xf>
    <xf numFmtId="4" fontId="0" fillId="0" borderId="31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2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2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0" fillId="0" borderId="51" xfId="0" applyNumberFormat="1" applyFont="1" applyFill="1" applyBorder="1" applyAlignment="1" applyProtection="1">
      <alignment horizontal="right" vertical="center"/>
      <protection hidden="1"/>
    </xf>
    <xf numFmtId="3" fontId="0" fillId="0" borderId="32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2" fontId="0" fillId="0" borderId="58" xfId="0" applyNumberFormat="1" applyFont="1" applyFill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vertical="center"/>
      <protection hidden="1"/>
    </xf>
    <xf numFmtId="0" fontId="0" fillId="0" borderId="64" xfId="0" applyFont="1" applyBorder="1" applyAlignment="1" applyProtection="1">
      <alignment vertical="center"/>
      <protection hidden="1"/>
    </xf>
    <xf numFmtId="0" fontId="0" fillId="0" borderId="65" xfId="0" applyFont="1" applyBorder="1" applyAlignment="1" applyProtection="1">
      <alignment vertic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2" fontId="0" fillId="0" borderId="50" xfId="0" applyNumberFormat="1" applyFont="1" applyFill="1" applyBorder="1" applyAlignment="1" applyProtection="1">
      <alignment vertical="center"/>
      <protection hidden="1"/>
    </xf>
    <xf numFmtId="3" fontId="0" fillId="0" borderId="68" xfId="0" applyNumberFormat="1" applyFont="1" applyFill="1" applyBorder="1" applyAlignment="1" applyProtection="1">
      <alignment vertical="center"/>
      <protection hidden="1"/>
    </xf>
    <xf numFmtId="2" fontId="0" fillId="0" borderId="5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26" xfId="0" applyBorder="1" applyAlignment="1">
      <alignment/>
    </xf>
    <xf numFmtId="0" fontId="11" fillId="0" borderId="7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73" xfId="0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11" fillId="0" borderId="65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8" fillId="0" borderId="0" xfId="53" applyFont="1" applyFill="1" applyProtection="1">
      <alignment/>
      <protection hidden="1"/>
    </xf>
    <xf numFmtId="0" fontId="0" fillId="0" borderId="0" xfId="53" applyFill="1" applyProtection="1">
      <alignment/>
      <protection hidden="1"/>
    </xf>
    <xf numFmtId="0" fontId="2" fillId="0" borderId="20" xfId="53" applyFont="1" applyFill="1" applyBorder="1" applyAlignment="1" applyProtection="1">
      <alignment horizontal="center" vertical="center"/>
      <protection hidden="1"/>
    </xf>
    <xf numFmtId="0" fontId="1" fillId="0" borderId="72" xfId="53" applyFont="1" applyFill="1" applyBorder="1" applyAlignment="1" applyProtection="1">
      <alignment horizontal="center" vertical="center"/>
      <protection hidden="1"/>
    </xf>
    <xf numFmtId="0" fontId="1" fillId="0" borderId="14" xfId="53" applyFont="1" applyFill="1" applyBorder="1" applyAlignment="1" applyProtection="1">
      <alignment horizontal="center" vertical="center"/>
      <protection hidden="1"/>
    </xf>
    <xf numFmtId="0" fontId="1" fillId="0" borderId="21" xfId="53" applyFont="1" applyFill="1" applyBorder="1" applyAlignment="1" applyProtection="1">
      <alignment horizontal="center" vertical="center"/>
      <protection hidden="1"/>
    </xf>
    <xf numFmtId="0" fontId="17" fillId="0" borderId="39" xfId="53" applyFont="1" applyFill="1" applyBorder="1" applyAlignment="1" applyProtection="1">
      <alignment horizontal="center" vertical="center" wrapText="1"/>
      <protection hidden="1"/>
    </xf>
    <xf numFmtId="0" fontId="0" fillId="0" borderId="65" xfId="53" applyFont="1" applyFill="1" applyBorder="1" applyAlignment="1" applyProtection="1">
      <alignment horizontal="center" vertical="center"/>
      <protection hidden="1"/>
    </xf>
    <xf numFmtId="0" fontId="0" fillId="0" borderId="76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 wrapText="1"/>
      <protection hidden="1"/>
    </xf>
    <xf numFmtId="0" fontId="0" fillId="0" borderId="77" xfId="53" applyFont="1" applyFill="1" applyBorder="1" applyAlignment="1" applyProtection="1">
      <alignment horizontal="left" vertical="center" wrapText="1"/>
      <protection hidden="1"/>
    </xf>
    <xf numFmtId="0" fontId="0" fillId="0" borderId="67" xfId="53" applyFont="1" applyFill="1" applyBorder="1" applyAlignment="1" applyProtection="1">
      <alignment horizontal="left" vertical="center" wrapText="1"/>
      <protection hidden="1"/>
    </xf>
    <xf numFmtId="3" fontId="0" fillId="0" borderId="56" xfId="53" applyNumberFormat="1" applyFont="1" applyFill="1" applyBorder="1" applyAlignment="1" applyProtection="1">
      <alignment vertical="center"/>
      <protection hidden="1"/>
    </xf>
    <xf numFmtId="3" fontId="0" fillId="0" borderId="25" xfId="53" applyNumberFormat="1" applyFont="1" applyFill="1" applyBorder="1" applyAlignment="1" applyProtection="1">
      <alignment vertical="center"/>
      <protection hidden="1"/>
    </xf>
    <xf numFmtId="0" fontId="0" fillId="0" borderId="66" xfId="53" applyFont="1" applyFill="1" applyBorder="1" applyAlignment="1" applyProtection="1">
      <alignment horizontal="left" vertical="center"/>
      <protection hidden="1"/>
    </xf>
    <xf numFmtId="3" fontId="0" fillId="0" borderId="60" xfId="53" applyNumberFormat="1" applyFont="1" applyFill="1" applyBorder="1" applyAlignment="1" applyProtection="1">
      <alignment vertical="center"/>
      <protection hidden="1"/>
    </xf>
    <xf numFmtId="0" fontId="0" fillId="0" borderId="23" xfId="53" applyFont="1" applyFill="1" applyBorder="1" applyAlignment="1" applyProtection="1">
      <alignment vertical="center"/>
      <protection hidden="1"/>
    </xf>
    <xf numFmtId="0" fontId="0" fillId="0" borderId="69" xfId="53" applyFont="1" applyFill="1" applyBorder="1" applyAlignment="1" applyProtection="1">
      <alignment vertical="center"/>
      <protection hidden="1"/>
    </xf>
    <xf numFmtId="0" fontId="0" fillId="0" borderId="78" xfId="53" applyFont="1" applyFill="1" applyBorder="1" applyAlignment="1" applyProtection="1">
      <alignment vertical="center"/>
      <protection hidden="1"/>
    </xf>
    <xf numFmtId="0" fontId="0" fillId="0" borderId="79" xfId="53" applyFont="1" applyFill="1" applyBorder="1" applyAlignment="1" applyProtection="1">
      <alignment vertical="center"/>
      <protection hidden="1"/>
    </xf>
    <xf numFmtId="0" fontId="0" fillId="0" borderId="70" xfId="53" applyFont="1" applyFill="1" applyBorder="1" applyAlignment="1" applyProtection="1">
      <alignment vertical="center"/>
      <protection hidden="1"/>
    </xf>
    <xf numFmtId="0" fontId="0" fillId="0" borderId="80" xfId="53" applyFont="1" applyFill="1" applyBorder="1" applyAlignment="1" applyProtection="1">
      <alignment vertical="center"/>
      <protection hidden="1"/>
    </xf>
    <xf numFmtId="3" fontId="0" fillId="0" borderId="22" xfId="53" applyNumberFormat="1" applyFont="1" applyFill="1" applyBorder="1" applyAlignment="1" applyProtection="1">
      <alignment vertical="center"/>
      <protection hidden="1"/>
    </xf>
    <xf numFmtId="0" fontId="0" fillId="0" borderId="0" xfId="53" applyFont="1" applyFill="1" applyProtection="1">
      <alignment/>
      <protection hidden="1"/>
    </xf>
    <xf numFmtId="49" fontId="0" fillId="0" borderId="0" xfId="53" applyNumberFormat="1" applyFill="1" applyAlignment="1" applyProtection="1">
      <alignment horizontal="center"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53" applyFill="1" applyBorder="1" applyProtection="1">
      <alignment/>
      <protection hidden="1"/>
    </xf>
    <xf numFmtId="0" fontId="3" fillId="0" borderId="0" xfId="53" applyFont="1" applyFill="1" applyBorder="1" applyAlignment="1" applyProtection="1">
      <alignment horizontal="left"/>
      <protection hidden="1"/>
    </xf>
    <xf numFmtId="0" fontId="0" fillId="0" borderId="24" xfId="53" applyFill="1" applyBorder="1" applyProtection="1">
      <alignment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 wrapText="1"/>
      <protection hidden="1"/>
    </xf>
    <xf numFmtId="0" fontId="1" fillId="0" borderId="81" xfId="0" applyFont="1" applyFill="1" applyBorder="1" applyAlignment="1" applyProtection="1">
      <alignment horizontal="center" vertical="center" wrapText="1"/>
      <protection hidden="1"/>
    </xf>
    <xf numFmtId="0" fontId="0" fillId="0" borderId="82" xfId="53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3" fontId="0" fillId="0" borderId="43" xfId="53" applyNumberFormat="1" applyFont="1" applyFill="1" applyBorder="1" applyAlignment="1" applyProtection="1">
      <alignment vertical="center"/>
      <protection hidden="1"/>
    </xf>
    <xf numFmtId="3" fontId="0" fillId="0" borderId="50" xfId="53" applyNumberFormat="1" applyFont="1" applyFill="1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horizontal="left" vertical="center"/>
      <protection hidden="1"/>
    </xf>
    <xf numFmtId="3" fontId="0" fillId="0" borderId="44" xfId="53" applyNumberFormat="1" applyFont="1" applyFill="1" applyBorder="1" applyAlignment="1" applyProtection="1">
      <alignment vertical="center"/>
      <protection hidden="1"/>
    </xf>
    <xf numFmtId="3" fontId="0" fillId="0" borderId="26" xfId="53" applyNumberFormat="1" applyFont="1" applyFill="1" applyBorder="1" applyAlignment="1" applyProtection="1">
      <alignment vertical="center"/>
      <protection hidden="1"/>
    </xf>
    <xf numFmtId="0" fontId="0" fillId="0" borderId="83" xfId="0" applyFont="1" applyFill="1" applyBorder="1" applyAlignment="1" applyProtection="1">
      <alignment horizontal="left" vertical="center" wrapText="1"/>
      <protection hidden="1"/>
    </xf>
    <xf numFmtId="3" fontId="0" fillId="0" borderId="84" xfId="53" applyNumberFormat="1" applyFont="1" applyFill="1" applyBorder="1" applyAlignment="1" applyProtection="1">
      <alignment vertical="center"/>
      <protection hidden="1"/>
    </xf>
    <xf numFmtId="3" fontId="0" fillId="0" borderId="57" xfId="53" applyNumberFormat="1" applyFont="1" applyFill="1" applyBorder="1" applyAlignment="1" applyProtection="1">
      <alignment vertical="center"/>
      <protection hidden="1"/>
    </xf>
    <xf numFmtId="0" fontId="0" fillId="0" borderId="67" xfId="0" applyFont="1" applyFill="1" applyBorder="1" applyAlignment="1" applyProtection="1">
      <alignment horizontal="left" vertical="center" wrapText="1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0" fontId="0" fillId="0" borderId="67" xfId="0" applyFill="1" applyBorder="1" applyAlignment="1" applyProtection="1">
      <alignment horizontal="left" vertical="center"/>
      <protection hidden="1"/>
    </xf>
    <xf numFmtId="3" fontId="0" fillId="0" borderId="6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69" xfId="0" applyFont="1" applyFill="1" applyBorder="1" applyAlignment="1" applyProtection="1">
      <alignment vertical="center"/>
      <protection hidden="1"/>
    </xf>
    <xf numFmtId="0" fontId="0" fillId="0" borderId="78" xfId="0" applyFont="1" applyFill="1" applyBorder="1" applyAlignment="1" applyProtection="1">
      <alignment vertical="center"/>
      <protection hidden="1"/>
    </xf>
    <xf numFmtId="0" fontId="0" fillId="0" borderId="86" xfId="0" applyFont="1" applyFill="1" applyBorder="1" applyAlignment="1" applyProtection="1">
      <alignment vertical="center"/>
      <protection hidden="1"/>
    </xf>
    <xf numFmtId="0" fontId="0" fillId="0" borderId="87" xfId="0" applyFont="1" applyFill="1" applyBorder="1" applyAlignment="1" applyProtection="1">
      <alignment vertical="center"/>
      <protection hidden="1"/>
    </xf>
    <xf numFmtId="0" fontId="0" fillId="0" borderId="87" xfId="53" applyFont="1" applyFill="1" applyBorder="1" applyAlignment="1" applyProtection="1">
      <alignment vertical="center"/>
      <protection hidden="1"/>
    </xf>
    <xf numFmtId="3" fontId="0" fillId="0" borderId="74" xfId="0" applyNumberFormat="1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71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72" xfId="0" applyNumberFormat="1" applyFont="1" applyFill="1" applyBorder="1" applyAlignment="1" applyProtection="1">
      <alignment vertical="center"/>
      <protection hidden="1"/>
    </xf>
    <xf numFmtId="3" fontId="0" fillId="0" borderId="81" xfId="0" applyNumberFormat="1" applyFont="1" applyFill="1" applyBorder="1" applyAlignment="1" applyProtection="1">
      <alignment vertical="center"/>
      <protection hidden="1"/>
    </xf>
    <xf numFmtId="3" fontId="0" fillId="0" borderId="81" xfId="53" applyNumberFormat="1" applyFont="1" applyFill="1" applyBorder="1" applyAlignment="1" applyProtection="1">
      <alignment vertical="center"/>
      <protection hidden="1"/>
    </xf>
    <xf numFmtId="3" fontId="0" fillId="0" borderId="14" xfId="53" applyNumberFormat="1" applyFont="1" applyFill="1" applyBorder="1" applyAlignment="1" applyProtection="1">
      <alignment vertical="center"/>
      <protection hidden="1"/>
    </xf>
    <xf numFmtId="3" fontId="0" fillId="0" borderId="15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24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7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vertical="center"/>
      <protection hidden="1"/>
    </xf>
    <xf numFmtId="0" fontId="0" fillId="0" borderId="54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58" xfId="0" applyFill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 horizontal="right" vertical="top"/>
      <protection hidden="1"/>
    </xf>
    <xf numFmtId="0" fontId="24" fillId="0" borderId="66" xfId="0" applyFont="1" applyFill="1" applyBorder="1" applyAlignment="1" applyProtection="1">
      <alignment horizontal="center" vertical="top" wrapText="1"/>
      <protection hidden="1"/>
    </xf>
    <xf numFmtId="0" fontId="24" fillId="0" borderId="19" xfId="0" applyFont="1" applyFill="1" applyBorder="1" applyAlignment="1" applyProtection="1">
      <alignment horizontal="center" vertical="top" wrapText="1"/>
      <protection hidden="1"/>
    </xf>
    <xf numFmtId="0" fontId="24" fillId="0" borderId="38" xfId="0" applyFont="1" applyFill="1" applyBorder="1" applyAlignment="1" applyProtection="1">
      <alignment horizontal="center" vertical="center" wrapText="1"/>
      <protection hidden="1"/>
    </xf>
    <xf numFmtId="0" fontId="24" fillId="0" borderId="49" xfId="0" applyFont="1" applyFill="1" applyBorder="1" applyAlignment="1" applyProtection="1">
      <alignment horizontal="center" vertical="top" wrapText="1"/>
      <protection hidden="1"/>
    </xf>
    <xf numFmtId="0" fontId="24" fillId="0" borderId="58" xfId="0" applyFont="1" applyFill="1" applyBorder="1" applyAlignment="1" applyProtection="1">
      <alignment horizontal="center" vertical="top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5" fillId="0" borderId="85" xfId="0" applyFont="1" applyFill="1" applyBorder="1" applyAlignment="1" applyProtection="1">
      <alignment horizontal="center" vertical="top" wrapText="1"/>
      <protection hidden="1"/>
    </xf>
    <xf numFmtId="0" fontId="25" fillId="0" borderId="37" xfId="0" applyFont="1" applyFill="1" applyBorder="1" applyAlignment="1" applyProtection="1">
      <alignment horizontal="center" vertical="top" wrapText="1"/>
      <protection hidden="1"/>
    </xf>
    <xf numFmtId="0" fontId="25" fillId="0" borderId="38" xfId="0" applyFont="1" applyFill="1" applyBorder="1" applyAlignment="1" applyProtection="1">
      <alignment horizontal="center" vertical="top" wrapText="1"/>
      <protection hidden="1"/>
    </xf>
    <xf numFmtId="0" fontId="20" fillId="0" borderId="23" xfId="0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5" fillId="0" borderId="0" xfId="0" applyFont="1" applyFill="1" applyAlignment="1" applyProtection="1">
      <alignment horizontal="left" indent="1"/>
      <protection hidden="1"/>
    </xf>
    <xf numFmtId="0" fontId="20" fillId="0" borderId="0" xfId="0" applyFont="1" applyFill="1" applyAlignment="1" applyProtection="1">
      <alignment horizontal="left" indent="1"/>
      <protection hidden="1"/>
    </xf>
    <xf numFmtId="0" fontId="25" fillId="0" borderId="25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right" vertical="top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20" fillId="0" borderId="24" xfId="0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center" vertical="center" wrapText="1"/>
      <protection hidden="1"/>
    </xf>
    <xf numFmtId="0" fontId="32" fillId="0" borderId="88" xfId="0" applyFont="1" applyBorder="1" applyAlignment="1" applyProtection="1">
      <alignment horizontal="center" vertical="center" wrapText="1"/>
      <protection hidden="1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0" fontId="20" fillId="0" borderId="74" xfId="0" applyFont="1" applyBorder="1" applyAlignment="1" applyProtection="1">
      <alignment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89" xfId="0" applyFont="1" applyBorder="1" applyAlignment="1" applyProtection="1">
      <alignment vertical="center" wrapText="1"/>
      <protection hidden="1"/>
    </xf>
    <xf numFmtId="0" fontId="20" fillId="0" borderId="9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20" fillId="0" borderId="71" xfId="0" applyFont="1" applyBorder="1" applyAlignment="1" applyProtection="1">
      <alignment vertical="center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 applyProtection="1">
      <alignment horizontal="right" vertical="center" wrapText="1"/>
      <protection hidden="1"/>
    </xf>
    <xf numFmtId="0" fontId="34" fillId="0" borderId="69" xfId="0" applyFont="1" applyBorder="1" applyAlignment="1" applyProtection="1">
      <alignment horizontal="center" vertical="center" wrapText="1"/>
      <protection hidden="1"/>
    </xf>
    <xf numFmtId="0" fontId="34" fillId="0" borderId="87" xfId="0" applyFont="1" applyBorder="1" applyAlignment="1" applyProtection="1">
      <alignment horizontal="center" vertical="center" wrapText="1"/>
      <protection hidden="1"/>
    </xf>
    <xf numFmtId="0" fontId="34" fillId="0" borderId="78" xfId="0" applyFont="1" applyBorder="1" applyAlignment="1" applyProtection="1">
      <alignment horizontal="center" vertical="top" wrapText="1"/>
      <protection hidden="1"/>
    </xf>
    <xf numFmtId="0" fontId="34" fillId="0" borderId="70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right"/>
      <protection hidden="1"/>
    </xf>
    <xf numFmtId="0" fontId="29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0" fillId="0" borderId="23" xfId="53" applyFill="1" applyBorder="1" applyProtection="1">
      <alignment/>
      <protection hidden="1"/>
    </xf>
    <xf numFmtId="3" fontId="0" fillId="0" borderId="63" xfId="53" applyNumberFormat="1" applyFont="1" applyFill="1" applyBorder="1" applyAlignment="1" applyProtection="1">
      <alignment vertical="center"/>
      <protection hidden="1"/>
    </xf>
    <xf numFmtId="0" fontId="0" fillId="0" borderId="91" xfId="53" applyFont="1" applyFill="1" applyBorder="1" applyAlignment="1" applyProtection="1">
      <alignment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 vertical="center"/>
      <protection hidden="1"/>
    </xf>
    <xf numFmtId="0" fontId="0" fillId="0" borderId="44" xfId="0" applyFont="1" applyFill="1" applyBorder="1" applyAlignment="1" applyProtection="1">
      <alignment horizontal="right" vertical="center"/>
      <protection/>
    </xf>
    <xf numFmtId="3" fontId="0" fillId="0" borderId="93" xfId="0" applyNumberFormat="1" applyFont="1" applyFill="1" applyBorder="1" applyAlignment="1" applyProtection="1">
      <alignment horizontal="right" vertical="center"/>
      <protection hidden="1"/>
    </xf>
    <xf numFmtId="3" fontId="0" fillId="0" borderId="37" xfId="0" applyNumberFormat="1" applyFont="1" applyFill="1" applyBorder="1" applyAlignment="1" applyProtection="1">
      <alignment horizontal="right" vertical="center"/>
      <protection/>
    </xf>
    <xf numFmtId="3" fontId="0" fillId="0" borderId="85" xfId="0" applyNumberFormat="1" applyFont="1" applyFill="1" applyBorder="1" applyAlignment="1" applyProtection="1">
      <alignment horizontal="right" vertical="center"/>
      <protection/>
    </xf>
    <xf numFmtId="4" fontId="0" fillId="0" borderId="94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95" xfId="0" applyNumberFormat="1" applyFont="1" applyFill="1" applyBorder="1" applyAlignment="1" applyProtection="1">
      <alignment horizontal="right" vertical="center"/>
      <protection hidden="1"/>
    </xf>
    <xf numFmtId="3" fontId="26" fillId="33" borderId="70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10" xfId="0" applyNumberFormat="1" applyFont="1" applyFill="1" applyBorder="1" applyAlignment="1" applyProtection="1">
      <alignment horizontal="right" vertical="center"/>
      <protection locked="0"/>
    </xf>
    <xf numFmtId="3" fontId="0" fillId="34" borderId="11" xfId="0" applyNumberFormat="1" applyFont="1" applyFill="1" applyBorder="1" applyAlignment="1" applyProtection="1">
      <alignment horizontal="right" vertical="center"/>
      <protection locked="0"/>
    </xf>
    <xf numFmtId="3" fontId="0" fillId="34" borderId="59" xfId="0" applyNumberFormat="1" applyFont="1" applyFill="1" applyBorder="1" applyAlignment="1" applyProtection="1">
      <alignment horizontal="right" vertical="center"/>
      <protection locked="0"/>
    </xf>
    <xf numFmtId="3" fontId="3" fillId="33" borderId="23" xfId="0" applyNumberFormat="1" applyFont="1" applyFill="1" applyBorder="1" applyAlignment="1">
      <alignment horizontal="right" vertical="center"/>
    </xf>
    <xf numFmtId="0" fontId="0" fillId="34" borderId="10" xfId="53" applyFont="1" applyFill="1" applyBorder="1" applyAlignment="1" applyProtection="1">
      <alignment vertical="center"/>
      <protection locked="0"/>
    </xf>
    <xf numFmtId="3" fontId="0" fillId="34" borderId="77" xfId="53" applyNumberFormat="1" applyFont="1" applyFill="1" applyBorder="1" applyAlignment="1" applyProtection="1">
      <alignment vertical="center"/>
      <protection locked="0"/>
    </xf>
    <xf numFmtId="0" fontId="0" fillId="34" borderId="22" xfId="53" applyFont="1" applyFill="1" applyBorder="1" applyAlignment="1" applyProtection="1">
      <alignment vertical="center"/>
      <protection locked="0"/>
    </xf>
    <xf numFmtId="3" fontId="0" fillId="34" borderId="22" xfId="53" applyNumberFormat="1" applyFont="1" applyFill="1" applyBorder="1" applyAlignment="1" applyProtection="1">
      <alignment vertical="center"/>
      <protection locked="0"/>
    </xf>
    <xf numFmtId="3" fontId="0" fillId="34" borderId="96" xfId="53" applyNumberFormat="1" applyFont="1" applyFill="1" applyBorder="1" applyAlignment="1" applyProtection="1">
      <alignment vertical="center"/>
      <protection locked="0"/>
    </xf>
    <xf numFmtId="3" fontId="0" fillId="34" borderId="50" xfId="53" applyNumberFormat="1" applyFont="1" applyFill="1" applyBorder="1" applyAlignment="1" applyProtection="1">
      <alignment vertical="center"/>
      <protection locked="0"/>
    </xf>
    <xf numFmtId="0" fontId="0" fillId="34" borderId="77" xfId="53" applyFont="1" applyFill="1" applyBorder="1" applyAlignment="1" applyProtection="1">
      <alignment vertical="center" wrapText="1"/>
      <protection locked="0"/>
    </xf>
    <xf numFmtId="0" fontId="0" fillId="34" borderId="22" xfId="53" applyFont="1" applyFill="1" applyBorder="1" applyAlignment="1" applyProtection="1">
      <alignment vertical="center" wrapText="1"/>
      <protection locked="0"/>
    </xf>
    <xf numFmtId="0" fontId="0" fillId="34" borderId="42" xfId="53" applyFont="1" applyFill="1" applyBorder="1" applyAlignment="1" applyProtection="1">
      <alignment vertical="center" wrapText="1"/>
      <protection locked="0"/>
    </xf>
    <xf numFmtId="3" fontId="0" fillId="34" borderId="27" xfId="53" applyNumberFormat="1" applyFont="1" applyFill="1" applyBorder="1" applyAlignment="1" applyProtection="1">
      <alignment vertical="center"/>
      <protection locked="0"/>
    </xf>
    <xf numFmtId="0" fontId="0" fillId="34" borderId="35" xfId="53" applyFont="1" applyFill="1" applyBorder="1" applyAlignment="1" applyProtection="1">
      <alignment vertical="center"/>
      <protection locked="0"/>
    </xf>
    <xf numFmtId="3" fontId="0" fillId="34" borderId="35" xfId="53" applyNumberFormat="1" applyFont="1" applyFill="1" applyBorder="1" applyAlignment="1" applyProtection="1">
      <alignment vertical="center"/>
      <protection locked="0"/>
    </xf>
    <xf numFmtId="3" fontId="0" fillId="34" borderId="24" xfId="53" applyNumberFormat="1" applyFont="1" applyFill="1" applyBorder="1" applyAlignment="1" applyProtection="1">
      <alignment vertical="center"/>
      <protection locked="0"/>
    </xf>
    <xf numFmtId="3" fontId="0" fillId="34" borderId="58" xfId="53" applyNumberFormat="1" applyFont="1" applyFill="1" applyBorder="1" applyAlignment="1" applyProtection="1">
      <alignment vertical="center"/>
      <protection locked="0"/>
    </xf>
    <xf numFmtId="0" fontId="0" fillId="34" borderId="27" xfId="53" applyFont="1" applyFill="1" applyBorder="1" applyAlignment="1" applyProtection="1">
      <alignment vertical="center" wrapText="1"/>
      <protection locked="0"/>
    </xf>
    <xf numFmtId="0" fontId="0" fillId="34" borderId="35" xfId="53" applyFont="1" applyFill="1" applyBorder="1" applyAlignment="1" applyProtection="1">
      <alignment vertical="center" wrapText="1"/>
      <protection locked="0"/>
    </xf>
    <xf numFmtId="0" fontId="0" fillId="34" borderId="97" xfId="53" applyFont="1" applyFill="1" applyBorder="1" applyAlignment="1" applyProtection="1">
      <alignment vertical="center" wrapText="1"/>
      <protection locked="0"/>
    </xf>
    <xf numFmtId="3" fontId="0" fillId="34" borderId="67" xfId="53" applyNumberFormat="1" applyFont="1" applyFill="1" applyBorder="1" applyAlignment="1" applyProtection="1">
      <alignment vertical="center"/>
      <protection locked="0"/>
    </xf>
    <xf numFmtId="3" fontId="0" fillId="34" borderId="25" xfId="53" applyNumberFormat="1" applyFont="1" applyFill="1" applyBorder="1" applyAlignment="1" applyProtection="1">
      <alignment vertical="center"/>
      <protection locked="0"/>
    </xf>
    <xf numFmtId="3" fontId="0" fillId="34" borderId="64" xfId="53" applyNumberFormat="1" applyFont="1" applyFill="1" applyBorder="1" applyAlignment="1" applyProtection="1">
      <alignment vertical="center"/>
      <protection locked="0"/>
    </xf>
    <xf numFmtId="3" fontId="0" fillId="34" borderId="26" xfId="53" applyNumberFormat="1" applyFont="1" applyFill="1" applyBorder="1" applyAlignment="1" applyProtection="1">
      <alignment vertical="center"/>
      <protection locked="0"/>
    </xf>
    <xf numFmtId="3" fontId="0" fillId="34" borderId="98" xfId="53" applyNumberFormat="1" applyFont="1" applyFill="1" applyBorder="1" applyAlignment="1" applyProtection="1">
      <alignment vertical="center"/>
      <protection locked="0"/>
    </xf>
    <xf numFmtId="3" fontId="0" fillId="34" borderId="83" xfId="53" applyNumberFormat="1" applyFont="1" applyFill="1" applyBorder="1" applyAlignment="1" applyProtection="1">
      <alignment vertical="center"/>
      <protection locked="0"/>
    </xf>
    <xf numFmtId="3" fontId="0" fillId="34" borderId="56" xfId="53" applyNumberFormat="1" applyFont="1" applyFill="1" applyBorder="1" applyAlignment="1" applyProtection="1">
      <alignment vertical="center"/>
      <protection locked="0"/>
    </xf>
    <xf numFmtId="3" fontId="0" fillId="34" borderId="99" xfId="53" applyNumberFormat="1" applyFont="1" applyFill="1" applyBorder="1" applyAlignment="1" applyProtection="1">
      <alignment vertical="center"/>
      <protection locked="0"/>
    </xf>
    <xf numFmtId="3" fontId="0" fillId="34" borderId="57" xfId="53" applyNumberFormat="1" applyFont="1" applyFill="1" applyBorder="1" applyAlignment="1" applyProtection="1">
      <alignment vertical="center"/>
      <protection locked="0"/>
    </xf>
    <xf numFmtId="3" fontId="0" fillId="34" borderId="100" xfId="53" applyNumberFormat="1" applyFont="1" applyFill="1" applyBorder="1" applyAlignment="1" applyProtection="1">
      <alignment vertical="center"/>
      <protection locked="0"/>
    </xf>
    <xf numFmtId="3" fontId="0" fillId="34" borderId="59" xfId="53" applyNumberFormat="1" applyFont="1" applyFill="1" applyBorder="1" applyAlignment="1" applyProtection="1">
      <alignment vertical="center"/>
      <protection locked="0"/>
    </xf>
    <xf numFmtId="3" fontId="0" fillId="34" borderId="19" xfId="53" applyNumberFormat="1" applyFont="1" applyFill="1" applyBorder="1" applyAlignment="1" applyProtection="1">
      <alignment vertical="center"/>
      <protection locked="0"/>
    </xf>
    <xf numFmtId="3" fontId="0" fillId="34" borderId="16" xfId="53" applyNumberFormat="1" applyFont="1" applyFill="1" applyBorder="1" applyAlignment="1" applyProtection="1">
      <alignment vertical="center"/>
      <protection locked="0"/>
    </xf>
    <xf numFmtId="3" fontId="0" fillId="34" borderId="0" xfId="53" applyNumberFormat="1" applyFont="1" applyFill="1" applyBorder="1" applyAlignment="1" applyProtection="1">
      <alignment vertical="center"/>
      <protection locked="0"/>
    </xf>
    <xf numFmtId="3" fontId="0" fillId="34" borderId="49" xfId="53" applyNumberFormat="1" applyFont="1" applyFill="1" applyBorder="1" applyAlignment="1" applyProtection="1">
      <alignment vertical="center"/>
      <protection locked="0"/>
    </xf>
    <xf numFmtId="3" fontId="0" fillId="34" borderId="101" xfId="53" applyNumberFormat="1" applyFont="1" applyFill="1" applyBorder="1" applyAlignment="1" applyProtection="1">
      <alignment vertical="center"/>
      <protection locked="0"/>
    </xf>
    <xf numFmtId="3" fontId="0" fillId="34" borderId="11" xfId="53" applyNumberFormat="1" applyFont="1" applyFill="1" applyBorder="1" applyAlignment="1" applyProtection="1">
      <alignment vertical="center"/>
      <protection locked="0"/>
    </xf>
    <xf numFmtId="3" fontId="0" fillId="34" borderId="32" xfId="53" applyNumberFormat="1" applyFont="1" applyFill="1" applyBorder="1" applyAlignment="1" applyProtection="1">
      <alignment vertical="center"/>
      <protection locked="0"/>
    </xf>
    <xf numFmtId="3" fontId="0" fillId="34" borderId="66" xfId="53" applyNumberFormat="1" applyFont="1" applyFill="1" applyBorder="1" applyAlignment="1" applyProtection="1">
      <alignment vertical="center"/>
      <protection locked="0"/>
    </xf>
    <xf numFmtId="3" fontId="0" fillId="34" borderId="37" xfId="53" applyNumberFormat="1" applyFont="1" applyFill="1" applyBorder="1" applyAlignment="1" applyProtection="1">
      <alignment vertical="center"/>
      <protection locked="0"/>
    </xf>
    <xf numFmtId="3" fontId="0" fillId="34" borderId="95" xfId="53" applyNumberFormat="1" applyFont="1" applyFill="1" applyBorder="1" applyAlignment="1" applyProtection="1">
      <alignment vertical="center"/>
      <protection locked="0"/>
    </xf>
    <xf numFmtId="3" fontId="0" fillId="34" borderId="38" xfId="53" applyNumberFormat="1" applyFont="1" applyFill="1" applyBorder="1" applyAlignment="1" applyProtection="1">
      <alignment vertical="center"/>
      <protection locked="0"/>
    </xf>
    <xf numFmtId="3" fontId="0" fillId="34" borderId="102" xfId="53" applyNumberFormat="1" applyFont="1" applyFill="1" applyBorder="1" applyAlignment="1" applyProtection="1">
      <alignment vertical="center"/>
      <protection locked="0"/>
    </xf>
    <xf numFmtId="4" fontId="0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61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98" xfId="53" applyNumberFormat="1" applyFont="1" applyFill="1" applyBorder="1" applyAlignment="1" applyProtection="1">
      <alignment horizontal="right" vertical="center"/>
      <protection locked="0"/>
    </xf>
    <xf numFmtId="4" fontId="0" fillId="34" borderId="11" xfId="53" applyNumberFormat="1" applyFont="1" applyFill="1" applyBorder="1" applyAlignment="1" applyProtection="1">
      <alignment horizontal="right" vertical="center"/>
      <protection locked="0"/>
    </xf>
    <xf numFmtId="3" fontId="0" fillId="34" borderId="10" xfId="53" applyNumberFormat="1" applyFont="1" applyFill="1" applyBorder="1" applyAlignment="1" applyProtection="1">
      <alignment vertical="center"/>
      <protection locked="0"/>
    </xf>
    <xf numFmtId="3" fontId="0" fillId="34" borderId="12" xfId="53" applyNumberFormat="1" applyFont="1" applyFill="1" applyBorder="1" applyAlignment="1" applyProtection="1">
      <alignment vertical="center"/>
      <protection locked="0"/>
    </xf>
    <xf numFmtId="3" fontId="0" fillId="34" borderId="72" xfId="53" applyNumberFormat="1" applyFont="1" applyFill="1" applyBorder="1" applyAlignment="1" applyProtection="1">
      <alignment vertical="center"/>
      <protection locked="0"/>
    </xf>
    <xf numFmtId="3" fontId="0" fillId="34" borderId="14" xfId="53" applyNumberFormat="1" applyFont="1" applyFill="1" applyBorder="1" applyAlignment="1" applyProtection="1">
      <alignment vertical="center"/>
      <protection locked="0"/>
    </xf>
    <xf numFmtId="3" fontId="0" fillId="34" borderId="15" xfId="53" applyNumberFormat="1" applyFont="1" applyFill="1" applyBorder="1" applyAlignment="1" applyProtection="1">
      <alignment vertical="center"/>
      <protection locked="0"/>
    </xf>
    <xf numFmtId="4" fontId="0" fillId="34" borderId="10" xfId="53" applyNumberFormat="1" applyFont="1" applyFill="1" applyBorder="1" applyAlignment="1" applyProtection="1">
      <alignment horizontal="right" vertical="center"/>
      <protection locked="0"/>
    </xf>
    <xf numFmtId="3" fontId="0" fillId="34" borderId="34" xfId="53" applyNumberFormat="1" applyFont="1" applyFill="1" applyBorder="1" applyAlignment="1" applyProtection="1">
      <alignment horizontal="right"/>
      <protection locked="0"/>
    </xf>
    <xf numFmtId="3" fontId="0" fillId="34" borderId="61" xfId="53" applyNumberFormat="1" applyFont="1" applyFill="1" applyBorder="1" applyAlignment="1" applyProtection="1">
      <alignment horizontal="right"/>
      <protection locked="0"/>
    </xf>
    <xf numFmtId="3" fontId="0" fillId="34" borderId="11" xfId="53" applyNumberFormat="1" applyFont="1" applyFill="1" applyBorder="1" applyAlignment="1" applyProtection="1">
      <alignment horizontal="right"/>
      <protection locked="0"/>
    </xf>
    <xf numFmtId="3" fontId="0" fillId="34" borderId="60" xfId="53" applyNumberFormat="1" applyFont="1" applyFill="1" applyBorder="1" applyAlignment="1" applyProtection="1">
      <alignment horizontal="right"/>
      <protection locked="0"/>
    </xf>
    <xf numFmtId="3" fontId="0" fillId="34" borderId="12" xfId="53" applyNumberFormat="1" applyFont="1" applyFill="1" applyBorder="1" applyAlignment="1" applyProtection="1">
      <alignment horizontal="right"/>
      <protection locked="0"/>
    </xf>
    <xf numFmtId="3" fontId="0" fillId="34" borderId="61" xfId="0" applyNumberFormat="1" applyFont="1" applyFill="1" applyBorder="1" applyAlignment="1" applyProtection="1">
      <alignment horizontal="right"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3" fontId="0" fillId="34" borderId="90" xfId="0" applyNumberFormat="1" applyFont="1" applyFill="1" applyBorder="1" applyAlignment="1" applyProtection="1">
      <alignment vertical="center"/>
      <protection locked="0"/>
    </xf>
    <xf numFmtId="3" fontId="0" fillId="34" borderId="34" xfId="0" applyNumberFormat="1" applyFont="1" applyFill="1" applyBorder="1" applyAlignment="1" applyProtection="1">
      <alignment vertical="center"/>
      <protection locked="0"/>
    </xf>
    <xf numFmtId="3" fontId="0" fillId="34" borderId="68" xfId="0" applyNumberFormat="1" applyFont="1" applyFill="1" applyBorder="1" applyAlignment="1" applyProtection="1">
      <alignment vertical="center"/>
      <protection locked="0"/>
    </xf>
    <xf numFmtId="3" fontId="0" fillId="34" borderId="53" xfId="0" applyNumberFormat="1" applyFont="1" applyFill="1" applyBorder="1" applyAlignment="1" applyProtection="1">
      <alignment vertical="center"/>
      <protection locked="0"/>
    </xf>
    <xf numFmtId="3" fontId="0" fillId="34" borderId="103" xfId="0" applyNumberFormat="1" applyFont="1" applyFill="1" applyBorder="1" applyAlignment="1" applyProtection="1">
      <alignment vertical="center"/>
      <protection locked="0"/>
    </xf>
    <xf numFmtId="3" fontId="0" fillId="34" borderId="98" xfId="0" applyNumberFormat="1" applyFont="1" applyFill="1" applyBorder="1" applyAlignment="1" applyProtection="1">
      <alignment horizontal="right" vertical="center"/>
      <protection locked="0"/>
    </xf>
    <xf numFmtId="3" fontId="0" fillId="34" borderId="27" xfId="0" applyNumberFormat="1" applyFont="1" applyFill="1" applyBorder="1" applyAlignment="1" applyProtection="1">
      <alignment vertical="center"/>
      <protection locked="0"/>
    </xf>
    <xf numFmtId="3" fontId="0" fillId="34" borderId="35" xfId="0" applyNumberFormat="1" applyFont="1" applyFill="1" applyBorder="1" applyAlignment="1" applyProtection="1">
      <alignment vertical="center"/>
      <protection locked="0"/>
    </xf>
    <xf numFmtId="3" fontId="0" fillId="34" borderId="89" xfId="0" applyNumberFormat="1" applyFont="1" applyFill="1" applyBorder="1" applyAlignment="1" applyProtection="1">
      <alignment vertical="center"/>
      <protection locked="0"/>
    </xf>
    <xf numFmtId="3" fontId="0" fillId="34" borderId="11" xfId="0" applyNumberFormat="1" applyFont="1" applyFill="1" applyBorder="1" applyAlignment="1" applyProtection="1">
      <alignment vertical="center"/>
      <protection locked="0"/>
    </xf>
    <xf numFmtId="3" fontId="0" fillId="34" borderId="67" xfId="0" applyNumberFormat="1" applyFont="1" applyFill="1" applyBorder="1" applyAlignment="1" applyProtection="1">
      <alignment vertical="center"/>
      <protection locked="0"/>
    </xf>
    <xf numFmtId="3" fontId="0" fillId="34" borderId="25" xfId="0" applyNumberFormat="1" applyFont="1" applyFill="1" applyBorder="1" applyAlignment="1" applyProtection="1">
      <alignment vertical="center"/>
      <protection locked="0"/>
    </xf>
    <xf numFmtId="3" fontId="0" fillId="34" borderId="71" xfId="0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vertical="center"/>
      <protection locked="0"/>
    </xf>
    <xf numFmtId="3" fontId="0" fillId="34" borderId="77" xfId="0" applyNumberFormat="1" applyFont="1" applyFill="1" applyBorder="1" applyAlignment="1" applyProtection="1">
      <alignment vertical="center"/>
      <protection locked="0"/>
    </xf>
    <xf numFmtId="3" fontId="0" fillId="34" borderId="22" xfId="0" applyNumberFormat="1" applyFont="1" applyFill="1" applyBorder="1" applyAlignment="1" applyProtection="1">
      <alignment vertical="center"/>
      <protection locked="0"/>
    </xf>
    <xf numFmtId="3" fontId="0" fillId="34" borderId="12" xfId="0" applyNumberFormat="1" applyFont="1" applyFill="1" applyBorder="1" applyAlignment="1" applyProtection="1">
      <alignment vertical="center"/>
      <protection locked="0"/>
    </xf>
    <xf numFmtId="3" fontId="0" fillId="34" borderId="72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3" fontId="0" fillId="34" borderId="48" xfId="0" applyNumberFormat="1" applyFont="1" applyFill="1" applyBorder="1" applyAlignment="1" applyProtection="1">
      <alignment vertical="center"/>
      <protection locked="0"/>
    </xf>
    <xf numFmtId="3" fontId="0" fillId="34" borderId="45" xfId="0" applyNumberFormat="1" applyFont="1" applyFill="1" applyBorder="1" applyAlignment="1" applyProtection="1">
      <alignment vertical="center"/>
      <protection locked="0"/>
    </xf>
    <xf numFmtId="3" fontId="0" fillId="34" borderId="28" xfId="0" applyNumberFormat="1" applyFont="1" applyFill="1" applyBorder="1" applyAlignment="1" applyProtection="1">
      <alignment vertical="center"/>
      <protection locked="0"/>
    </xf>
    <xf numFmtId="3" fontId="0" fillId="34" borderId="48" xfId="53" applyNumberFormat="1" applyFont="1" applyFill="1" applyBorder="1" applyAlignment="1" applyProtection="1">
      <alignment vertical="center"/>
      <protection locked="0"/>
    </xf>
    <xf numFmtId="3" fontId="0" fillId="34" borderId="85" xfId="53" applyNumberFormat="1" applyFont="1" applyFill="1" applyBorder="1" applyAlignment="1" applyProtection="1">
      <alignment vertical="center"/>
      <protection locked="0"/>
    </xf>
    <xf numFmtId="4" fontId="0" fillId="34" borderId="73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63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104" xfId="53" applyNumberFormat="1" applyFont="1" applyFill="1" applyBorder="1" applyAlignment="1" applyProtection="1">
      <alignment horizontal="right" vertical="center"/>
      <protection locked="0"/>
    </xf>
    <xf numFmtId="4" fontId="0" fillId="34" borderId="63" xfId="53" applyNumberFormat="1" applyFont="1" applyFill="1" applyBorder="1" applyAlignment="1" applyProtection="1">
      <alignment horizontal="right" vertical="center"/>
      <protection locked="0"/>
    </xf>
    <xf numFmtId="4" fontId="0" fillId="34" borderId="73" xfId="53" applyNumberFormat="1" applyFont="1" applyFill="1" applyBorder="1" applyAlignment="1" applyProtection="1">
      <alignment horizontal="right" vertical="center"/>
      <protection locked="0"/>
    </xf>
    <xf numFmtId="4" fontId="0" fillId="34" borderId="65" xfId="53" applyNumberFormat="1" applyFont="1" applyFill="1" applyBorder="1" applyAlignment="1" applyProtection="1">
      <alignment horizontal="right" vertical="center"/>
      <protection locked="0"/>
    </xf>
    <xf numFmtId="3" fontId="0" fillId="34" borderId="10" xfId="0" applyNumberFormat="1" applyFont="1" applyFill="1" applyBorder="1" applyAlignment="1" applyProtection="1">
      <alignment horizontal="right"/>
      <protection locked="0"/>
    </xf>
    <xf numFmtId="3" fontId="0" fillId="34" borderId="34" xfId="0" applyNumberFormat="1" applyFont="1" applyFill="1" applyBorder="1" applyAlignment="1" applyProtection="1">
      <alignment horizontal="right"/>
      <protection locked="0"/>
    </xf>
    <xf numFmtId="3" fontId="0" fillId="34" borderId="61" xfId="0" applyNumberFormat="1" applyFont="1" applyFill="1" applyBorder="1" applyAlignment="1" applyProtection="1">
      <alignment horizontal="right"/>
      <protection locked="0"/>
    </xf>
    <xf numFmtId="3" fontId="0" fillId="34" borderId="11" xfId="0" applyNumberFormat="1" applyFont="1" applyFill="1" applyBorder="1" applyAlignment="1" applyProtection="1">
      <alignment horizontal="right"/>
      <protection locked="0"/>
    </xf>
    <xf numFmtId="3" fontId="0" fillId="34" borderId="60" xfId="0" applyNumberFormat="1" applyFont="1" applyFill="1" applyBorder="1" applyAlignment="1" applyProtection="1">
      <alignment horizontal="right"/>
      <protection locked="0"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3" fontId="20" fillId="34" borderId="78" xfId="0" applyNumberFormat="1" applyFont="1" applyFill="1" applyBorder="1" applyAlignment="1" applyProtection="1">
      <alignment horizontal="right" vertical="center"/>
      <protection locked="0"/>
    </xf>
    <xf numFmtId="0" fontId="20" fillId="34" borderId="78" xfId="0" applyFont="1" applyFill="1" applyBorder="1" applyAlignment="1" applyProtection="1">
      <alignment vertical="center" wrapText="1"/>
      <protection locked="0"/>
    </xf>
    <xf numFmtId="3" fontId="20" fillId="34" borderId="70" xfId="0" applyNumberFormat="1" applyFont="1" applyFill="1" applyBorder="1" applyAlignment="1" applyProtection="1">
      <alignment horizontal="right" vertical="center"/>
      <protection locked="0"/>
    </xf>
    <xf numFmtId="3" fontId="20" fillId="34" borderId="22" xfId="0" applyNumberFormat="1" applyFont="1" applyFill="1" applyBorder="1" applyAlignment="1" applyProtection="1">
      <alignment horizontal="right" vertical="center"/>
      <protection locked="0"/>
    </xf>
    <xf numFmtId="0" fontId="20" fillId="34" borderId="22" xfId="0" applyFont="1" applyFill="1" applyBorder="1" applyAlignment="1" applyProtection="1">
      <alignment vertical="center" wrapText="1"/>
      <protection locked="0"/>
    </xf>
    <xf numFmtId="3" fontId="20" fillId="34" borderId="50" xfId="0" applyNumberFormat="1" applyFont="1" applyFill="1" applyBorder="1" applyAlignment="1" applyProtection="1">
      <alignment horizontal="right" vertical="center"/>
      <protection locked="0"/>
    </xf>
    <xf numFmtId="3" fontId="20" fillId="34" borderId="25" xfId="0" applyNumberFormat="1" applyFont="1" applyFill="1" applyBorder="1" applyAlignment="1" applyProtection="1">
      <alignment horizontal="right" vertical="center"/>
      <protection locked="0"/>
    </xf>
    <xf numFmtId="0" fontId="20" fillId="34" borderId="25" xfId="0" applyFont="1" applyFill="1" applyBorder="1" applyAlignment="1" applyProtection="1">
      <alignment vertical="center" wrapText="1"/>
      <protection locked="0"/>
    </xf>
    <xf numFmtId="3" fontId="20" fillId="34" borderId="26" xfId="0" applyNumberFormat="1" applyFont="1" applyFill="1" applyBorder="1" applyAlignment="1" applyProtection="1">
      <alignment horizontal="right" vertical="center"/>
      <protection locked="0"/>
    </xf>
    <xf numFmtId="3" fontId="20" fillId="34" borderId="14" xfId="0" applyNumberFormat="1" applyFont="1" applyFill="1" applyBorder="1" applyAlignment="1" applyProtection="1">
      <alignment horizontal="right" vertical="center"/>
      <protection locked="0"/>
    </xf>
    <xf numFmtId="0" fontId="20" fillId="34" borderId="14" xfId="0" applyFont="1" applyFill="1" applyBorder="1" applyAlignment="1" applyProtection="1">
      <alignment vertical="center" wrapText="1"/>
      <protection locked="0"/>
    </xf>
    <xf numFmtId="3" fontId="20" fillId="34" borderId="15" xfId="0" applyNumberFormat="1" applyFont="1" applyFill="1" applyBorder="1" applyAlignment="1" applyProtection="1">
      <alignment horizontal="right" vertical="center"/>
      <protection locked="0"/>
    </xf>
    <xf numFmtId="3" fontId="20" fillId="35" borderId="25" xfId="0" applyNumberFormat="1" applyFont="1" applyFill="1" applyBorder="1" applyAlignment="1" applyProtection="1">
      <alignment horizontal="right" vertical="center"/>
      <protection hidden="1"/>
    </xf>
    <xf numFmtId="3" fontId="20" fillId="35" borderId="14" xfId="0" applyNumberFormat="1" applyFont="1" applyFill="1" applyBorder="1" applyAlignment="1" applyProtection="1">
      <alignment horizontal="right" vertical="center"/>
      <protection hidden="1"/>
    </xf>
    <xf numFmtId="3" fontId="20" fillId="33" borderId="87" xfId="0" applyNumberFormat="1" applyFont="1" applyFill="1" applyBorder="1" applyAlignment="1" applyProtection="1">
      <alignment horizontal="right" vertical="center"/>
      <protection hidden="1"/>
    </xf>
    <xf numFmtId="3" fontId="20" fillId="33" borderId="44" xfId="0" applyNumberFormat="1" applyFont="1" applyFill="1" applyBorder="1" applyAlignment="1" applyProtection="1">
      <alignment horizontal="right" vertical="center"/>
      <protection hidden="1"/>
    </xf>
    <xf numFmtId="3" fontId="20" fillId="33" borderId="81" xfId="0" applyNumberFormat="1" applyFont="1" applyFill="1" applyBorder="1" applyAlignment="1" applyProtection="1">
      <alignment horizontal="right" vertical="center"/>
      <protection hidden="1"/>
    </xf>
    <xf numFmtId="3" fontId="26" fillId="33" borderId="69" xfId="0" applyNumberFormat="1" applyFont="1" applyFill="1" applyBorder="1" applyAlignment="1" applyProtection="1">
      <alignment horizontal="right" vertical="center" wrapText="1"/>
      <protection hidden="1"/>
    </xf>
    <xf numFmtId="3" fontId="26" fillId="33" borderId="78" xfId="0" applyNumberFormat="1" applyFont="1" applyFill="1" applyBorder="1" applyAlignment="1" applyProtection="1">
      <alignment horizontal="right" vertical="center" wrapText="1"/>
      <protection hidden="1"/>
    </xf>
    <xf numFmtId="3" fontId="26" fillId="33" borderId="87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69" xfId="0" applyNumberFormat="1" applyFont="1" applyFill="1" applyBorder="1" applyAlignment="1" applyProtection="1">
      <alignment horizontal="center" vertical="center"/>
      <protection locked="0"/>
    </xf>
    <xf numFmtId="3" fontId="0" fillId="34" borderId="70" xfId="0" applyNumberFormat="1" applyFont="1" applyFill="1" applyBorder="1" applyAlignment="1" applyProtection="1">
      <alignment horizontal="center" vertical="center"/>
      <protection locked="0"/>
    </xf>
    <xf numFmtId="3" fontId="0" fillId="34" borderId="87" xfId="0" applyNumberFormat="1" applyFont="1" applyFill="1" applyBorder="1" applyAlignment="1" applyProtection="1">
      <alignment horizontal="center" vertical="center"/>
      <protection locked="0"/>
    </xf>
    <xf numFmtId="3" fontId="0" fillId="34" borderId="78" xfId="0" applyNumberFormat="1" applyFont="1" applyFill="1" applyBorder="1" applyAlignment="1" applyProtection="1">
      <alignment horizontal="center" vertical="center"/>
      <protection locked="0"/>
    </xf>
    <xf numFmtId="3" fontId="0" fillId="34" borderId="20" xfId="0" applyNumberFormat="1" applyFont="1" applyFill="1" applyBorder="1" applyAlignment="1" applyProtection="1">
      <alignment horizontal="center" vertical="center"/>
      <protection locked="0"/>
    </xf>
    <xf numFmtId="3" fontId="0" fillId="34" borderId="105" xfId="0" applyNumberFormat="1" applyFont="1" applyFill="1" applyBorder="1" applyAlignment="1" applyProtection="1">
      <alignment horizontal="center" vertical="center"/>
      <protection locked="0"/>
    </xf>
    <xf numFmtId="3" fontId="0" fillId="34" borderId="88" xfId="0" applyNumberFormat="1" applyFont="1" applyFill="1" applyBorder="1" applyAlignment="1" applyProtection="1">
      <alignment horizontal="center" vertical="center"/>
      <protection locked="0"/>
    </xf>
    <xf numFmtId="3" fontId="0" fillId="34" borderId="21" xfId="0" applyNumberFormat="1" applyFont="1" applyFill="1" applyBorder="1" applyAlignment="1" applyProtection="1">
      <alignment horizontal="center" vertical="center"/>
      <protection locked="0"/>
    </xf>
    <xf numFmtId="3" fontId="0" fillId="34" borderId="50" xfId="0" applyNumberFormat="1" applyFont="1" applyFill="1" applyBorder="1" applyAlignment="1" applyProtection="1">
      <alignment horizontal="center" vertical="center"/>
      <protection locked="0"/>
    </xf>
    <xf numFmtId="3" fontId="0" fillId="34" borderId="15" xfId="0" applyNumberFormat="1" applyFont="1" applyFill="1" applyBorder="1" applyAlignment="1" applyProtection="1">
      <alignment horizontal="center" vertical="center"/>
      <protection locked="0"/>
    </xf>
    <xf numFmtId="3" fontId="0" fillId="35" borderId="27" xfId="0" applyNumberFormat="1" applyFont="1" applyFill="1" applyBorder="1" applyAlignment="1" applyProtection="1">
      <alignment vertical="center"/>
      <protection hidden="1"/>
    </xf>
    <xf numFmtId="2" fontId="0" fillId="33" borderId="26" xfId="0" applyNumberFormat="1" applyFont="1" applyFill="1" applyBorder="1" applyAlignment="1" applyProtection="1">
      <alignment vertical="center"/>
      <protection hidden="1"/>
    </xf>
    <xf numFmtId="0" fontId="0" fillId="33" borderId="58" xfId="0" applyFont="1" applyFill="1" applyBorder="1" applyAlignment="1" applyProtection="1">
      <alignment vertical="center"/>
      <protection hidden="1"/>
    </xf>
    <xf numFmtId="2" fontId="0" fillId="33" borderId="15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>
      <alignment vertical="center"/>
      <protection hidden="1"/>
    </xf>
    <xf numFmtId="2" fontId="0" fillId="33" borderId="58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4" borderId="11" xfId="0" applyNumberFormat="1" applyFont="1" applyFill="1" applyBorder="1" applyAlignment="1" applyProtection="1">
      <alignment horizontal="center" vertical="center"/>
      <protection locked="0"/>
    </xf>
    <xf numFmtId="3" fontId="0" fillId="34" borderId="60" xfId="0" applyNumberFormat="1" applyFont="1" applyFill="1" applyBorder="1" applyAlignment="1" applyProtection="1">
      <alignment horizontal="center" vertical="center"/>
      <protection locked="0"/>
    </xf>
    <xf numFmtId="3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77" xfId="0" applyNumberFormat="1" applyFont="1" applyFill="1" applyBorder="1" applyAlignment="1" applyProtection="1">
      <alignment vertical="center" wrapText="1"/>
      <protection locked="0"/>
    </xf>
    <xf numFmtId="49" fontId="0" fillId="34" borderId="22" xfId="0" applyNumberFormat="1" applyFont="1" applyFill="1" applyBorder="1" applyAlignment="1" applyProtection="1">
      <alignment vertical="center" wrapText="1"/>
      <protection locked="0"/>
    </xf>
    <xf numFmtId="1" fontId="0" fillId="34" borderId="22" xfId="0" applyNumberFormat="1" applyFont="1" applyFill="1" applyBorder="1" applyAlignment="1" applyProtection="1">
      <alignment horizontal="center" vertical="center"/>
      <protection locked="0"/>
    </xf>
    <xf numFmtId="1" fontId="0" fillId="34" borderId="22" xfId="0" applyNumberFormat="1" applyFont="1" applyFill="1" applyBorder="1" applyAlignment="1" applyProtection="1">
      <alignment horizontal="right" vertical="center"/>
      <protection locked="0"/>
    </xf>
    <xf numFmtId="1" fontId="0" fillId="34" borderId="50" xfId="0" applyNumberFormat="1" applyFont="1" applyFill="1" applyBorder="1" applyAlignment="1" applyProtection="1">
      <alignment horizontal="right" vertical="center"/>
      <protection locked="0"/>
    </xf>
    <xf numFmtId="49" fontId="0" fillId="34" borderId="67" xfId="0" applyNumberFormat="1" applyFont="1" applyFill="1" applyBorder="1" applyAlignment="1" applyProtection="1">
      <alignment vertical="center" wrapText="1"/>
      <protection locked="0"/>
    </xf>
    <xf numFmtId="49" fontId="0" fillId="34" borderId="25" xfId="0" applyNumberFormat="1" applyFont="1" applyFill="1" applyBorder="1" applyAlignment="1" applyProtection="1">
      <alignment vertical="center" wrapText="1"/>
      <protection locked="0"/>
    </xf>
    <xf numFmtId="1" fontId="0" fillId="34" borderId="25" xfId="0" applyNumberFormat="1" applyFont="1" applyFill="1" applyBorder="1" applyAlignment="1" applyProtection="1">
      <alignment horizontal="center" vertical="center"/>
      <protection locked="0"/>
    </xf>
    <xf numFmtId="1" fontId="0" fillId="34" borderId="25" xfId="0" applyNumberFormat="1" applyFont="1" applyFill="1" applyBorder="1" applyAlignment="1" applyProtection="1">
      <alignment horizontal="right" vertical="center"/>
      <protection locked="0"/>
    </xf>
    <xf numFmtId="1" fontId="0" fillId="34" borderId="26" xfId="0" applyNumberFormat="1" applyFont="1" applyFill="1" applyBorder="1" applyAlignment="1" applyProtection="1">
      <alignment horizontal="right" vertical="center"/>
      <protection locked="0"/>
    </xf>
    <xf numFmtId="49" fontId="0" fillId="34" borderId="14" xfId="0" applyNumberFormat="1" applyFont="1" applyFill="1" applyBorder="1" applyAlignment="1" applyProtection="1">
      <alignment vertical="center" wrapText="1"/>
      <protection locked="0"/>
    </xf>
    <xf numFmtId="1" fontId="0" fillId="34" borderId="14" xfId="0" applyNumberFormat="1" applyFont="1" applyFill="1" applyBorder="1" applyAlignment="1" applyProtection="1">
      <alignment horizontal="center" vertical="center"/>
      <protection locked="0"/>
    </xf>
    <xf numFmtId="3" fontId="0" fillId="34" borderId="77" xfId="0" applyNumberFormat="1" applyFont="1" applyFill="1" applyBorder="1" applyAlignment="1" applyProtection="1">
      <alignment/>
      <protection locked="0"/>
    </xf>
    <xf numFmtId="3" fontId="0" fillId="34" borderId="22" xfId="0" applyNumberFormat="1" applyFont="1" applyFill="1" applyBorder="1" applyAlignment="1" applyProtection="1">
      <alignment/>
      <protection locked="0"/>
    </xf>
    <xf numFmtId="3" fontId="0" fillId="34" borderId="67" xfId="0" applyNumberFormat="1" applyFont="1" applyFill="1" applyBorder="1" applyAlignment="1" applyProtection="1">
      <alignment/>
      <protection locked="0"/>
    </xf>
    <xf numFmtId="3" fontId="0" fillId="34" borderId="25" xfId="0" applyNumberFormat="1" applyFont="1" applyFill="1" applyBorder="1" applyAlignment="1" applyProtection="1">
      <alignment/>
      <protection locked="0"/>
    </xf>
    <xf numFmtId="3" fontId="0" fillId="34" borderId="66" xfId="0" applyNumberFormat="1" applyFont="1" applyFill="1" applyBorder="1" applyAlignment="1" applyProtection="1">
      <alignment/>
      <protection locked="0"/>
    </xf>
    <xf numFmtId="3" fontId="0" fillId="34" borderId="37" xfId="0" applyNumberFormat="1" applyFont="1" applyFill="1" applyBorder="1" applyAlignment="1" applyProtection="1">
      <alignment/>
      <protection locked="0"/>
    </xf>
    <xf numFmtId="3" fontId="0" fillId="34" borderId="27" xfId="0" applyNumberFormat="1" applyFont="1" applyFill="1" applyBorder="1" applyAlignment="1" applyProtection="1">
      <alignment/>
      <protection locked="0"/>
    </xf>
    <xf numFmtId="3" fontId="0" fillId="34" borderId="35" xfId="0" applyNumberFormat="1" applyFont="1" applyFill="1" applyBorder="1" applyAlignment="1" applyProtection="1">
      <alignment/>
      <protection locked="0"/>
    </xf>
    <xf numFmtId="3" fontId="0" fillId="34" borderId="50" xfId="0" applyNumberFormat="1" applyFont="1" applyFill="1" applyBorder="1" applyAlignment="1" applyProtection="1">
      <alignment/>
      <protection locked="0"/>
    </xf>
    <xf numFmtId="3" fontId="0" fillId="34" borderId="26" xfId="0" applyNumberFormat="1" applyFon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/>
      <protection locked="0"/>
    </xf>
    <xf numFmtId="3" fontId="0" fillId="34" borderId="58" xfId="0" applyNumberFormat="1" applyFont="1" applyFill="1" applyBorder="1" applyAlignment="1" applyProtection="1">
      <alignment/>
      <protection locked="0"/>
    </xf>
    <xf numFmtId="3" fontId="0" fillId="35" borderId="35" xfId="0" applyNumberFormat="1" applyFont="1" applyFill="1" applyBorder="1" applyAlignment="1" applyProtection="1">
      <alignment/>
      <protection hidden="1"/>
    </xf>
    <xf numFmtId="3" fontId="0" fillId="35" borderId="25" xfId="0" applyNumberFormat="1" applyFont="1" applyFill="1" applyBorder="1" applyAlignment="1" applyProtection="1">
      <alignment/>
      <protection hidden="1"/>
    </xf>
    <xf numFmtId="3" fontId="0" fillId="35" borderId="37" xfId="0" applyNumberFormat="1" applyFont="1" applyFill="1" applyBorder="1" applyAlignment="1" applyProtection="1">
      <alignment/>
      <protection hidden="1"/>
    </xf>
    <xf numFmtId="3" fontId="0" fillId="33" borderId="106" xfId="0" applyNumberFormat="1" applyFont="1" applyFill="1" applyBorder="1" applyAlignment="1" applyProtection="1">
      <alignment horizontal="right" vertical="center"/>
      <protection hidden="1"/>
    </xf>
    <xf numFmtId="3" fontId="0" fillId="33" borderId="107" xfId="0" applyNumberFormat="1" applyFont="1" applyFill="1" applyBorder="1" applyAlignment="1" applyProtection="1">
      <alignment horizontal="right" vertical="center"/>
      <protection hidden="1"/>
    </xf>
    <xf numFmtId="3" fontId="0" fillId="33" borderId="108" xfId="0" applyNumberFormat="1" applyFont="1" applyFill="1" applyBorder="1" applyAlignment="1" applyProtection="1">
      <alignment horizontal="right" vertical="center"/>
      <protection hidden="1"/>
    </xf>
    <xf numFmtId="3" fontId="0" fillId="33" borderId="109" xfId="0" applyNumberFormat="1" applyFont="1" applyFill="1" applyBorder="1" applyAlignment="1" applyProtection="1">
      <alignment horizontal="right" vertical="center"/>
      <protection hidden="1"/>
    </xf>
    <xf numFmtId="3" fontId="0" fillId="33" borderId="20" xfId="0" applyNumberFormat="1" applyFont="1" applyFill="1" applyBorder="1" applyAlignment="1" applyProtection="1">
      <alignment horizontal="right" vertical="center"/>
      <protection hidden="1"/>
    </xf>
    <xf numFmtId="3" fontId="0" fillId="33" borderId="21" xfId="0" applyNumberFormat="1" applyFont="1" applyFill="1" applyBorder="1" applyAlignment="1" applyProtection="1">
      <alignment horizontal="right" vertical="center"/>
      <protection hidden="1"/>
    </xf>
    <xf numFmtId="3" fontId="0" fillId="33" borderId="105" xfId="0" applyNumberFormat="1" applyFont="1" applyFill="1" applyBorder="1" applyAlignment="1" applyProtection="1">
      <alignment horizontal="right" vertical="center"/>
      <protection hidden="1"/>
    </xf>
    <xf numFmtId="3" fontId="0" fillId="34" borderId="43" xfId="0" applyNumberFormat="1" applyFont="1" applyFill="1" applyBorder="1" applyAlignment="1" applyProtection="1">
      <alignment horizontal="right" vertical="center"/>
      <protection locked="0"/>
    </xf>
    <xf numFmtId="3" fontId="0" fillId="34" borderId="110" xfId="0" applyNumberFormat="1" applyFont="1" applyFill="1" applyBorder="1" applyAlignment="1" applyProtection="1">
      <alignment horizontal="right" vertical="center"/>
      <protection locked="0"/>
    </xf>
    <xf numFmtId="3" fontId="0" fillId="34" borderId="44" xfId="0" applyNumberFormat="1" applyFont="1" applyFill="1" applyBorder="1" applyAlignment="1" applyProtection="1">
      <alignment horizontal="right" vertical="center"/>
      <protection locked="0"/>
    </xf>
    <xf numFmtId="3" fontId="0" fillId="34" borderId="111" xfId="0" applyNumberFormat="1" applyFont="1" applyFill="1" applyBorder="1" applyAlignment="1" applyProtection="1">
      <alignment horizontal="right" vertical="center"/>
      <protection locked="0"/>
    </xf>
    <xf numFmtId="3" fontId="0" fillId="34" borderId="28" xfId="0" applyNumberFormat="1" applyFont="1" applyFill="1" applyBorder="1" applyAlignment="1" applyProtection="1">
      <alignment horizontal="right" vertical="center"/>
      <protection locked="0"/>
    </xf>
    <xf numFmtId="3" fontId="0" fillId="34" borderId="29" xfId="0" applyNumberFormat="1" applyFont="1" applyFill="1" applyBorder="1" applyAlignment="1" applyProtection="1">
      <alignment horizontal="right" vertical="center"/>
      <protection locked="0"/>
    </xf>
    <xf numFmtId="3" fontId="0" fillId="34" borderId="25" xfId="0" applyNumberFormat="1" applyFont="1" applyFill="1" applyBorder="1" applyAlignment="1" applyProtection="1">
      <alignment horizontal="right" vertical="center"/>
      <protection locked="0"/>
    </xf>
    <xf numFmtId="3" fontId="0" fillId="34" borderId="31" xfId="0" applyNumberFormat="1" applyFont="1" applyFill="1" applyBorder="1" applyAlignment="1" applyProtection="1">
      <alignment horizontal="right" vertical="center"/>
      <protection locked="0"/>
    </xf>
    <xf numFmtId="3" fontId="0" fillId="34" borderId="85" xfId="0" applyNumberFormat="1" applyFont="1" applyFill="1" applyBorder="1" applyAlignment="1" applyProtection="1">
      <alignment horizontal="right" vertical="center"/>
      <protection locked="0"/>
    </xf>
    <xf numFmtId="3" fontId="0" fillId="34" borderId="35" xfId="0" applyNumberFormat="1" applyFont="1" applyFill="1" applyBorder="1" applyAlignment="1" applyProtection="1">
      <alignment horizontal="right" vertical="center"/>
      <protection locked="0"/>
    </xf>
    <xf numFmtId="3" fontId="0" fillId="34" borderId="22" xfId="0" applyNumberFormat="1" applyFont="1" applyFill="1" applyBorder="1" applyAlignment="1" applyProtection="1">
      <alignment horizontal="right" vertical="center"/>
      <protection locked="0"/>
    </xf>
    <xf numFmtId="3" fontId="0" fillId="34" borderId="37" xfId="0" applyNumberFormat="1" applyFont="1" applyFill="1" applyBorder="1" applyAlignment="1" applyProtection="1">
      <alignment horizontal="right" vertical="center"/>
      <protection locked="0"/>
    </xf>
    <xf numFmtId="3" fontId="0" fillId="34" borderId="42" xfId="0" applyNumberFormat="1" applyFont="1" applyFill="1" applyBorder="1" applyAlignment="1" applyProtection="1">
      <alignment horizontal="right" vertical="center"/>
      <protection locked="0"/>
    </xf>
    <xf numFmtId="3" fontId="0" fillId="34" borderId="32" xfId="0" applyNumberFormat="1" applyFont="1" applyFill="1" applyBorder="1" applyAlignment="1" applyProtection="1">
      <alignment horizontal="right" vertical="center"/>
      <protection locked="0"/>
    </xf>
    <xf numFmtId="3" fontId="0" fillId="34" borderId="97" xfId="0" applyNumberFormat="1" applyFont="1" applyFill="1" applyBorder="1" applyAlignment="1" applyProtection="1">
      <alignment horizontal="right" vertical="center"/>
      <protection locked="0"/>
    </xf>
    <xf numFmtId="0" fontId="0" fillId="34" borderId="25" xfId="0" applyFont="1" applyFill="1" applyBorder="1" applyAlignment="1" applyProtection="1">
      <alignment horizontal="right" vertical="center"/>
      <protection locked="0"/>
    </xf>
    <xf numFmtId="0" fontId="0" fillId="34" borderId="37" xfId="0" applyFont="1" applyFill="1" applyBorder="1" applyAlignment="1" applyProtection="1">
      <alignment horizontal="right" vertical="center"/>
      <protection locked="0"/>
    </xf>
    <xf numFmtId="3" fontId="0" fillId="34" borderId="25" xfId="0" applyNumberFormat="1" applyFont="1" applyFill="1" applyBorder="1" applyAlignment="1" applyProtection="1">
      <alignment horizontal="center" vertical="center"/>
      <protection locked="0"/>
    </xf>
    <xf numFmtId="3" fontId="0" fillId="35" borderId="77" xfId="0" applyNumberFormat="1" applyFont="1" applyFill="1" applyBorder="1" applyAlignment="1" applyProtection="1">
      <alignment horizontal="right" vertical="center"/>
      <protection hidden="1"/>
    </xf>
    <xf numFmtId="3" fontId="0" fillId="35" borderId="67" xfId="0" applyNumberFormat="1" applyFont="1" applyFill="1" applyBorder="1" applyAlignment="1" applyProtection="1">
      <alignment horizontal="right" vertical="center"/>
      <protection hidden="1"/>
    </xf>
    <xf numFmtId="3" fontId="0" fillId="35" borderId="27" xfId="0" applyNumberFormat="1" applyFont="1" applyFill="1" applyBorder="1" applyAlignment="1" applyProtection="1">
      <alignment horizontal="right" vertical="center"/>
      <protection hidden="1"/>
    </xf>
    <xf numFmtId="3" fontId="0" fillId="33" borderId="112" xfId="0" applyNumberFormat="1" applyFont="1" applyFill="1" applyBorder="1" applyAlignment="1" applyProtection="1">
      <alignment horizontal="right" vertical="center"/>
      <protection hidden="1"/>
    </xf>
    <xf numFmtId="3" fontId="0" fillId="33" borderId="53" xfId="0" applyNumberFormat="1" applyFont="1" applyFill="1" applyBorder="1" applyAlignment="1" applyProtection="1">
      <alignment horizontal="right" vertical="center"/>
      <protection hidden="1"/>
    </xf>
    <xf numFmtId="3" fontId="0" fillId="33" borderId="45" xfId="0" applyNumberFormat="1" applyFont="1" applyFill="1" applyBorder="1" applyAlignment="1" applyProtection="1">
      <alignment horizontal="right" vertical="center"/>
      <protection hidden="1"/>
    </xf>
    <xf numFmtId="3" fontId="0" fillId="33" borderId="113" xfId="0" applyNumberFormat="1" applyFont="1" applyFill="1" applyBorder="1" applyAlignment="1" applyProtection="1">
      <alignment horizontal="right" vertical="center"/>
      <protection hidden="1"/>
    </xf>
    <xf numFmtId="2" fontId="0" fillId="33" borderId="46" xfId="0" applyNumberFormat="1" applyFont="1" applyFill="1" applyBorder="1" applyAlignment="1" applyProtection="1">
      <alignment horizontal="right" vertical="center"/>
      <protection hidden="1"/>
    </xf>
    <xf numFmtId="2" fontId="0" fillId="33" borderId="114" xfId="0" applyNumberFormat="1" applyFont="1" applyFill="1" applyBorder="1" applyAlignment="1" applyProtection="1">
      <alignment horizontal="right" vertical="center"/>
      <protection hidden="1"/>
    </xf>
    <xf numFmtId="4" fontId="0" fillId="33" borderId="46" xfId="0" applyNumberFormat="1" applyFont="1" applyFill="1" applyBorder="1" applyAlignment="1" applyProtection="1">
      <alignment horizontal="right" vertical="center"/>
      <protection hidden="1"/>
    </xf>
    <xf numFmtId="3" fontId="0" fillId="33" borderId="115" xfId="0" applyNumberFormat="1" applyFont="1" applyFill="1" applyBorder="1" applyAlignment="1" applyProtection="1">
      <alignment horizontal="right" vertical="center"/>
      <protection hidden="1"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53" xfId="0" applyFont="1" applyFill="1" applyBorder="1" applyAlignment="1" applyProtection="1">
      <alignment horizontal="right" vertical="center"/>
      <protection/>
    </xf>
    <xf numFmtId="0" fontId="0" fillId="33" borderId="54" xfId="0" applyFont="1" applyFill="1" applyBorder="1" applyAlignment="1" applyProtection="1">
      <alignment horizontal="right" vertical="center"/>
      <protection/>
    </xf>
    <xf numFmtId="3" fontId="0" fillId="33" borderId="52" xfId="0" applyNumberFormat="1" applyFont="1" applyFill="1" applyBorder="1" applyAlignment="1" applyProtection="1">
      <alignment horizontal="right" vertical="center"/>
      <protection hidden="1"/>
    </xf>
    <xf numFmtId="4" fontId="0" fillId="33" borderId="94" xfId="0" applyNumberFormat="1" applyFont="1" applyFill="1" applyBorder="1" applyAlignment="1" applyProtection="1">
      <alignment horizontal="right" vertical="center"/>
      <protection hidden="1"/>
    </xf>
    <xf numFmtId="0" fontId="0" fillId="33" borderId="85" xfId="0" applyFont="1" applyFill="1" applyBorder="1" applyAlignment="1" applyProtection="1">
      <alignment horizontal="right" vertical="center"/>
      <protection/>
    </xf>
    <xf numFmtId="0" fontId="0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ont="1" applyFill="1" applyBorder="1" applyAlignment="1" applyProtection="1">
      <alignment horizontal="right" vertical="center"/>
      <protection/>
    </xf>
    <xf numFmtId="3" fontId="0" fillId="33" borderId="116" xfId="0" applyNumberFormat="1" applyFont="1" applyFill="1" applyBorder="1" applyAlignment="1" applyProtection="1">
      <alignment horizontal="right" vertical="center"/>
      <protection hidden="1"/>
    </xf>
    <xf numFmtId="3" fontId="0" fillId="33" borderId="117" xfId="0" applyNumberFormat="1" applyFont="1" applyFill="1" applyBorder="1" applyAlignment="1" applyProtection="1">
      <alignment horizontal="right" vertical="center"/>
      <protection hidden="1"/>
    </xf>
    <xf numFmtId="3" fontId="0" fillId="33" borderId="88" xfId="0" applyNumberFormat="1" applyFont="1" applyFill="1" applyBorder="1" applyAlignment="1" applyProtection="1">
      <alignment horizontal="right" vertical="center"/>
      <protection hidden="1"/>
    </xf>
    <xf numFmtId="3" fontId="0" fillId="33" borderId="118" xfId="0" applyNumberFormat="1" applyFont="1" applyFill="1" applyBorder="1" applyAlignment="1" applyProtection="1">
      <alignment horizontal="right" vertical="center"/>
      <protection hidden="1"/>
    </xf>
    <xf numFmtId="4" fontId="0" fillId="33" borderId="119" xfId="0" applyNumberFormat="1" applyFont="1" applyFill="1" applyBorder="1" applyAlignment="1" applyProtection="1">
      <alignment horizontal="right" vertical="center"/>
      <protection hidden="1"/>
    </xf>
    <xf numFmtId="4" fontId="0" fillId="33" borderId="120" xfId="0" applyNumberFormat="1" applyFont="1" applyFill="1" applyBorder="1" applyAlignment="1" applyProtection="1">
      <alignment horizontal="right" vertical="center"/>
      <protection hidden="1"/>
    </xf>
    <xf numFmtId="4" fontId="0" fillId="33" borderId="121" xfId="0" applyNumberFormat="1" applyFont="1" applyFill="1" applyBorder="1" applyAlignment="1" applyProtection="1">
      <alignment horizontal="right" vertical="center"/>
      <protection hidden="1"/>
    </xf>
    <xf numFmtId="2" fontId="0" fillId="33" borderId="121" xfId="0" applyNumberFormat="1" applyFont="1" applyFill="1" applyBorder="1" applyAlignment="1" applyProtection="1">
      <alignment horizontal="right" vertical="center"/>
      <protection hidden="1"/>
    </xf>
    <xf numFmtId="2" fontId="0" fillId="33" borderId="119" xfId="0" applyNumberFormat="1" applyFont="1" applyFill="1" applyBorder="1" applyAlignment="1" applyProtection="1">
      <alignment horizontal="right" vertical="center"/>
      <protection hidden="1"/>
    </xf>
    <xf numFmtId="3" fontId="0" fillId="33" borderId="122" xfId="0" applyNumberFormat="1" applyFont="1" applyFill="1" applyBorder="1" applyAlignment="1" applyProtection="1">
      <alignment horizontal="right" vertical="center"/>
      <protection/>
    </xf>
    <xf numFmtId="0" fontId="0" fillId="33" borderId="117" xfId="0" applyFont="1" applyFill="1" applyBorder="1" applyAlignment="1" applyProtection="1">
      <alignment horizontal="right" vertical="center"/>
      <protection/>
    </xf>
    <xf numFmtId="0" fontId="0" fillId="33" borderId="123" xfId="0" applyFont="1" applyFill="1" applyBorder="1" applyAlignment="1" applyProtection="1">
      <alignment horizontal="right" vertical="center"/>
      <protection/>
    </xf>
    <xf numFmtId="3" fontId="0" fillId="33" borderId="40" xfId="0" applyNumberFormat="1" applyFont="1" applyFill="1" applyBorder="1" applyAlignment="1" applyProtection="1">
      <alignment horizontal="right" vertical="center"/>
      <protection hidden="1"/>
    </xf>
    <xf numFmtId="3" fontId="0" fillId="33" borderId="51" xfId="0" applyNumberFormat="1" applyFont="1" applyFill="1" applyBorder="1" applyAlignment="1" applyProtection="1">
      <alignment horizontal="right" vertical="center"/>
      <protection hidden="1"/>
    </xf>
    <xf numFmtId="3" fontId="0" fillId="33" borderId="30" xfId="0" applyNumberFormat="1" applyFont="1" applyFill="1" applyBorder="1" applyAlignment="1" applyProtection="1">
      <alignment horizontal="right" vertical="center"/>
      <protection hidden="1"/>
    </xf>
    <xf numFmtId="2" fontId="0" fillId="33" borderId="41" xfId="0" applyNumberFormat="1" applyFont="1" applyFill="1" applyBorder="1" applyAlignment="1" applyProtection="1">
      <alignment horizontal="right" vertical="center"/>
      <protection hidden="1"/>
    </xf>
    <xf numFmtId="2" fontId="0" fillId="33" borderId="31" xfId="0" applyNumberFormat="1" applyFont="1" applyFill="1" applyBorder="1" applyAlignment="1" applyProtection="1">
      <alignment horizontal="right" vertical="center"/>
      <protection hidden="1"/>
    </xf>
    <xf numFmtId="2" fontId="0" fillId="33" borderId="47" xfId="0" applyNumberFormat="1" applyFont="1" applyFill="1" applyBorder="1" applyAlignment="1" applyProtection="1">
      <alignment horizontal="right" vertical="center"/>
      <protection hidden="1"/>
    </xf>
    <xf numFmtId="3" fontId="0" fillId="33" borderId="28" xfId="0" applyNumberFormat="1" applyFont="1" applyFill="1" applyBorder="1" applyAlignment="1" applyProtection="1">
      <alignment horizontal="right" vertical="center"/>
      <protection hidden="1"/>
    </xf>
    <xf numFmtId="2" fontId="0" fillId="33" borderId="32" xfId="0" applyNumberFormat="1" applyFont="1" applyFill="1" applyBorder="1" applyAlignment="1" applyProtection="1">
      <alignment horizontal="right" vertical="center"/>
      <protection hidden="1"/>
    </xf>
    <xf numFmtId="2" fontId="0" fillId="33" borderId="97" xfId="0" applyNumberFormat="1" applyFont="1" applyFill="1" applyBorder="1" applyAlignment="1" applyProtection="1">
      <alignment horizontal="right" vertical="center"/>
      <protection hidden="1"/>
    </xf>
    <xf numFmtId="4" fontId="0" fillId="33" borderId="31" xfId="0" applyNumberFormat="1" applyFont="1" applyFill="1" applyBorder="1" applyAlignment="1" applyProtection="1">
      <alignment horizontal="right" vertical="center"/>
      <protection hidden="1"/>
    </xf>
    <xf numFmtId="4" fontId="0" fillId="33" borderId="47" xfId="0" applyNumberFormat="1" applyFont="1" applyFill="1" applyBorder="1" applyAlignment="1" applyProtection="1">
      <alignment horizontal="right" vertical="center"/>
      <protection hidden="1"/>
    </xf>
    <xf numFmtId="0" fontId="0" fillId="33" borderId="51" xfId="0" applyFont="1" applyFill="1" applyBorder="1" applyAlignment="1" applyProtection="1">
      <alignment horizontal="right" vertical="center"/>
      <protection/>
    </xf>
    <xf numFmtId="0" fontId="0" fillId="33" borderId="44" xfId="0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1" fontId="0" fillId="34" borderId="77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1" fontId="0" fillId="34" borderId="67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1" fontId="0" fillId="34" borderId="72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ont="1" applyFill="1" applyBorder="1" applyAlignment="1" applyProtection="1">
      <alignment horizontal="center" vertical="center"/>
      <protection locked="0"/>
    </xf>
    <xf numFmtId="3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0" fillId="33" borderId="50" xfId="0" applyNumberFormat="1" applyFont="1" applyFill="1" applyBorder="1" applyAlignment="1" applyProtection="1">
      <alignment horizontal="center" vertical="center"/>
      <protection hidden="1"/>
    </xf>
    <xf numFmtId="2" fontId="0" fillId="33" borderId="15" xfId="0" applyNumberFormat="1" applyFont="1" applyFill="1" applyBorder="1" applyAlignment="1" applyProtection="1">
      <alignment horizontal="center" vertical="center"/>
      <protection hidden="1"/>
    </xf>
    <xf numFmtId="3" fontId="0" fillId="34" borderId="26" xfId="0" applyNumberFormat="1" applyFont="1" applyFill="1" applyBorder="1" applyAlignment="1" applyProtection="1">
      <alignment horizontal="center" vertical="center"/>
      <protection locked="0"/>
    </xf>
    <xf numFmtId="3" fontId="36" fillId="33" borderId="43" xfId="0" applyNumberFormat="1" applyFont="1" applyFill="1" applyBorder="1" applyAlignment="1" applyProtection="1">
      <alignment horizontal="right" vertical="center"/>
      <protection hidden="1"/>
    </xf>
    <xf numFmtId="3" fontId="36" fillId="35" borderId="22" xfId="0" applyNumberFormat="1" applyFont="1" applyFill="1" applyBorder="1" applyAlignment="1" applyProtection="1">
      <alignment horizontal="right" vertical="center"/>
      <protection hidden="1"/>
    </xf>
    <xf numFmtId="0" fontId="20" fillId="34" borderId="124" xfId="0" applyFont="1" applyFill="1" applyBorder="1" applyAlignment="1" applyProtection="1">
      <alignment vertical="center"/>
      <protection locked="0"/>
    </xf>
    <xf numFmtId="3" fontId="31" fillId="35" borderId="12" xfId="0" applyNumberFormat="1" applyFont="1" applyFill="1" applyBorder="1" applyAlignment="1" applyProtection="1">
      <alignment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81" xfId="0" applyFont="1" applyBorder="1" applyAlignment="1" applyProtection="1">
      <alignment horizontal="center" vertical="center" wrapText="1"/>
      <protection hidden="1"/>
    </xf>
    <xf numFmtId="0" fontId="32" fillId="0" borderId="124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53" applyFont="1" applyFill="1" applyAlignment="1" applyProtection="1">
      <alignment vertical="center"/>
      <protection hidden="1"/>
    </xf>
    <xf numFmtId="0" fontId="0" fillId="0" borderId="0" xfId="53" applyNumberFormat="1" applyFont="1" applyFill="1" applyProtection="1">
      <alignment/>
      <protection hidden="1"/>
    </xf>
    <xf numFmtId="0" fontId="19" fillId="0" borderId="13" xfId="53" applyFont="1" applyFill="1" applyBorder="1" applyAlignment="1" applyProtection="1">
      <alignment horizontal="center" vertical="center"/>
      <protection hidden="1"/>
    </xf>
    <xf numFmtId="0" fontId="1" fillId="34" borderId="10" xfId="53" applyFont="1" applyFill="1" applyBorder="1" applyAlignment="1" applyProtection="1">
      <alignment vertical="center"/>
      <protection locked="0"/>
    </xf>
    <xf numFmtId="0" fontId="0" fillId="0" borderId="83" xfId="53" applyFont="1" applyFill="1" applyBorder="1" applyAlignment="1" applyProtection="1">
      <alignment horizontal="left" vertical="center"/>
      <protection hidden="1"/>
    </xf>
    <xf numFmtId="3" fontId="0" fillId="0" borderId="59" xfId="53" applyNumberFormat="1" applyFont="1" applyFill="1" applyBorder="1" applyAlignment="1" applyProtection="1">
      <alignment vertical="center"/>
      <protection hidden="1"/>
    </xf>
    <xf numFmtId="4" fontId="0" fillId="34" borderId="12" xfId="53" applyNumberFormat="1" applyFont="1" applyFill="1" applyBorder="1" applyAlignment="1" applyProtection="1">
      <alignment horizontal="right" vertical="center"/>
      <protection locked="0"/>
    </xf>
    <xf numFmtId="3" fontId="0" fillId="0" borderId="92" xfId="53" applyNumberFormat="1" applyFont="1" applyFill="1" applyBorder="1" applyAlignment="1" applyProtection="1">
      <alignment vertical="center"/>
      <protection hidden="1"/>
    </xf>
    <xf numFmtId="0" fontId="32" fillId="0" borderId="10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4" fillId="0" borderId="77" xfId="0" applyFont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left" vertical="center" wrapText="1" indent="7"/>
      <protection hidden="1"/>
    </xf>
    <xf numFmtId="0" fontId="32" fillId="0" borderId="48" xfId="0" applyFont="1" applyBorder="1" applyAlignment="1" applyProtection="1">
      <alignment horizontal="center" vertical="center" wrapText="1"/>
      <protection hidden="1"/>
    </xf>
    <xf numFmtId="0" fontId="23" fillId="0" borderId="77" xfId="0" applyFont="1" applyBorder="1" applyAlignment="1" applyProtection="1">
      <alignment horizontal="center" vertical="center" wrapText="1"/>
      <protection hidden="1"/>
    </xf>
    <xf numFmtId="0" fontId="23" fillId="0" borderId="74" xfId="0" applyFont="1" applyBorder="1" applyAlignment="1" applyProtection="1">
      <alignment vertical="center" wrapText="1"/>
      <protection hidden="1"/>
    </xf>
    <xf numFmtId="3" fontId="23" fillId="34" borderId="77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43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7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23" fillId="0" borderId="89" xfId="0" applyFont="1" applyBorder="1" applyAlignment="1" applyProtection="1">
      <alignment vertical="center" wrapText="1"/>
      <protection hidden="1"/>
    </xf>
    <xf numFmtId="3" fontId="23" fillId="34" borderId="27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8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8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7" xfId="0" applyFont="1" applyBorder="1" applyAlignment="1" applyProtection="1">
      <alignment horizontal="center" vertical="top" wrapText="1"/>
      <protection hidden="1"/>
    </xf>
    <xf numFmtId="0" fontId="23" fillId="0" borderId="89" xfId="0" applyFont="1" applyBorder="1" applyAlignment="1" applyProtection="1">
      <alignment vertical="top" wrapText="1"/>
      <protection hidden="1"/>
    </xf>
    <xf numFmtId="0" fontId="23" fillId="0" borderId="27" xfId="0" applyFont="1" applyBorder="1" applyAlignment="1" applyProtection="1">
      <alignment horizontal="center" vertical="top" wrapText="1"/>
      <protection hidden="1"/>
    </xf>
    <xf numFmtId="0" fontId="23" fillId="0" borderId="71" xfId="0" applyFont="1" applyBorder="1" applyAlignment="1" applyProtection="1">
      <alignment vertical="top" wrapText="1"/>
      <protection hidden="1"/>
    </xf>
    <xf numFmtId="0" fontId="23" fillId="0" borderId="89" xfId="0" applyFont="1" applyBorder="1" applyAlignment="1" applyProtection="1">
      <alignment horizontal="left" vertical="top" wrapText="1"/>
      <protection hidden="1"/>
    </xf>
    <xf numFmtId="0" fontId="23" fillId="0" borderId="90" xfId="0" applyFont="1" applyBorder="1" applyAlignment="1" applyProtection="1">
      <alignment vertical="center" wrapText="1"/>
      <protection hidden="1"/>
    </xf>
    <xf numFmtId="3" fontId="23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88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2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 applyProtection="1">
      <alignment horizontal="left"/>
      <protection hidden="1"/>
    </xf>
    <xf numFmtId="3" fontId="20" fillId="34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24" fillId="0" borderId="74" xfId="0" applyFont="1" applyBorder="1" applyAlignment="1" applyProtection="1">
      <alignment vertical="center" wrapText="1"/>
      <protection hidden="1"/>
    </xf>
    <xf numFmtId="3" fontId="20" fillId="34" borderId="10" xfId="0" applyNumberFormat="1" applyFont="1" applyFill="1" applyBorder="1" applyAlignment="1" applyProtection="1">
      <alignment horizontal="right" vertical="center"/>
      <protection locked="0"/>
    </xf>
    <xf numFmtId="3" fontId="20" fillId="34" borderId="43" xfId="0" applyNumberFormat="1" applyFont="1" applyFill="1" applyBorder="1" applyAlignment="1" applyProtection="1">
      <alignment horizontal="right" vertical="center"/>
      <protection locked="0"/>
    </xf>
    <xf numFmtId="3" fontId="20" fillId="34" borderId="74" xfId="0" applyNumberFormat="1" applyFont="1" applyFill="1" applyBorder="1" applyAlignment="1" applyProtection="1">
      <alignment horizontal="right" vertical="center"/>
      <protection locked="0"/>
    </xf>
    <xf numFmtId="3" fontId="20" fillId="34" borderId="61" xfId="0" applyNumberFormat="1" applyFont="1" applyFill="1" applyBorder="1" applyAlignment="1" applyProtection="1">
      <alignment horizontal="right" vertical="center"/>
      <protection locked="0"/>
    </xf>
    <xf numFmtId="3" fontId="20" fillId="34" borderId="28" xfId="0" applyNumberFormat="1" applyFont="1" applyFill="1" applyBorder="1" applyAlignment="1" applyProtection="1">
      <alignment horizontal="right" vertical="center"/>
      <protection locked="0"/>
    </xf>
    <xf numFmtId="3" fontId="20" fillId="34" borderId="35" xfId="0" applyNumberFormat="1" applyFont="1" applyFill="1" applyBorder="1" applyAlignment="1" applyProtection="1">
      <alignment horizontal="right" vertical="center"/>
      <protection locked="0"/>
    </xf>
    <xf numFmtId="3" fontId="20" fillId="34" borderId="89" xfId="0" applyNumberFormat="1" applyFont="1" applyFill="1" applyBorder="1" applyAlignment="1" applyProtection="1">
      <alignment horizontal="right" vertical="center"/>
      <protection locked="0"/>
    </xf>
    <xf numFmtId="3" fontId="20" fillId="34" borderId="59" xfId="0" applyNumberFormat="1" applyFont="1" applyFill="1" applyBorder="1" applyAlignment="1" applyProtection="1">
      <alignment horizontal="right" vertical="center"/>
      <protection locked="0"/>
    </xf>
    <xf numFmtId="3" fontId="20" fillId="34" borderId="48" xfId="0" applyNumberFormat="1" applyFont="1" applyFill="1" applyBorder="1" applyAlignment="1" applyProtection="1">
      <alignment horizontal="right" vertical="center"/>
      <protection locked="0"/>
    </xf>
    <xf numFmtId="3" fontId="20" fillId="34" borderId="21" xfId="0" applyNumberFormat="1" applyFont="1" applyFill="1" applyBorder="1" applyAlignment="1" applyProtection="1">
      <alignment horizontal="right" vertical="center"/>
      <protection locked="0"/>
    </xf>
    <xf numFmtId="3" fontId="20" fillId="34" borderId="88" xfId="0" applyNumberFormat="1" applyFont="1" applyFill="1" applyBorder="1" applyAlignment="1" applyProtection="1">
      <alignment horizontal="right" vertical="center"/>
      <protection locked="0"/>
    </xf>
    <xf numFmtId="3" fontId="20" fillId="34" borderId="90" xfId="0" applyNumberFormat="1" applyFont="1" applyFill="1" applyBorder="1" applyAlignment="1" applyProtection="1">
      <alignment horizontal="right" vertical="center"/>
      <protection locked="0"/>
    </xf>
    <xf numFmtId="3" fontId="26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10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22" fillId="0" borderId="81" xfId="0" applyFont="1" applyBorder="1" applyAlignment="1" applyProtection="1">
      <alignment horizontal="center" vertical="center" wrapText="1"/>
      <protection hidden="1"/>
    </xf>
    <xf numFmtId="0" fontId="34" fillId="0" borderId="92" xfId="0" applyFont="1" applyFill="1" applyBorder="1" applyAlignment="1" applyProtection="1">
      <alignment horizontal="center" vertical="center" wrapText="1"/>
      <protection hidden="1"/>
    </xf>
    <xf numFmtId="3" fontId="20" fillId="0" borderId="92" xfId="0" applyNumberFormat="1" applyFont="1" applyFill="1" applyBorder="1" applyAlignment="1" applyProtection="1">
      <alignment horizontal="center" vertical="center"/>
      <protection hidden="1"/>
    </xf>
    <xf numFmtId="0" fontId="22" fillId="0" borderId="92" xfId="0" applyFont="1" applyFill="1" applyBorder="1" applyAlignment="1" applyProtection="1">
      <alignment horizontal="center" vertical="center" wrapText="1"/>
      <protection hidden="1"/>
    </xf>
    <xf numFmtId="0" fontId="34" fillId="0" borderId="23" xfId="0" applyFont="1" applyFill="1" applyBorder="1" applyAlignment="1" applyProtection="1">
      <alignment horizontal="center" vertical="center" wrapText="1"/>
      <protection hidden="1"/>
    </xf>
    <xf numFmtId="0" fontId="34" fillId="0" borderId="86" xfId="0" applyFont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3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64" xfId="0" applyFont="1" applyBorder="1" applyAlignment="1" applyProtection="1">
      <alignment horizontal="left" vertical="center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0" borderId="116" xfId="0" applyFont="1" applyBorder="1" applyAlignment="1">
      <alignment horizontal="center" vertical="center"/>
    </xf>
    <xf numFmtId="3" fontId="0" fillId="34" borderId="73" xfId="0" applyNumberFormat="1" applyFont="1" applyFill="1" applyBorder="1" applyAlignment="1" applyProtection="1">
      <alignment horizontal="center" vertical="center"/>
      <protection locked="0"/>
    </xf>
    <xf numFmtId="3" fontId="0" fillId="34" borderId="63" xfId="0" applyNumberFormat="1" applyFont="1" applyFill="1" applyBorder="1" applyAlignment="1" applyProtection="1">
      <alignment horizontal="center" vertical="center"/>
      <protection locked="0"/>
    </xf>
    <xf numFmtId="3" fontId="0" fillId="34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34" borderId="125" xfId="0" applyNumberFormat="1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left" vertical="center" wrapText="1"/>
      <protection hidden="1"/>
    </xf>
    <xf numFmtId="3" fontId="0" fillId="0" borderId="77" xfId="53" applyNumberFormat="1" applyFont="1" applyFill="1" applyBorder="1" applyAlignment="1" applyProtection="1">
      <alignment vertical="center"/>
      <protection hidden="1"/>
    </xf>
    <xf numFmtId="3" fontId="0" fillId="0" borderId="67" xfId="53" applyNumberFormat="1" applyFont="1" applyFill="1" applyBorder="1" applyAlignment="1" applyProtection="1">
      <alignment vertical="center"/>
      <protection hidden="1"/>
    </xf>
    <xf numFmtId="3" fontId="0" fillId="0" borderId="72" xfId="53" applyNumberFormat="1" applyFont="1" applyFill="1" applyBorder="1" applyAlignment="1" applyProtection="1">
      <alignment vertical="center"/>
      <protection hidden="1"/>
    </xf>
    <xf numFmtId="3" fontId="0" fillId="0" borderId="96" xfId="53" applyNumberFormat="1" applyFont="1" applyFill="1" applyBorder="1" applyAlignment="1" applyProtection="1">
      <alignment vertical="center"/>
      <protection hidden="1"/>
    </xf>
    <xf numFmtId="3" fontId="0" fillId="0" borderId="64" xfId="53" applyNumberFormat="1" applyFont="1" applyFill="1" applyBorder="1" applyAlignment="1" applyProtection="1">
      <alignment vertical="center"/>
      <protection hidden="1"/>
    </xf>
    <xf numFmtId="3" fontId="0" fillId="0" borderId="82" xfId="53" applyNumberFormat="1" applyFont="1" applyFill="1" applyBorder="1" applyAlignment="1" applyProtection="1">
      <alignment vertical="center"/>
      <protection hidden="1"/>
    </xf>
    <xf numFmtId="3" fontId="20" fillId="34" borderId="43" xfId="0" applyNumberFormat="1" applyFont="1" applyFill="1" applyBorder="1" applyAlignment="1" applyProtection="1">
      <alignment horizontal="center" vertical="center"/>
      <protection locked="0"/>
    </xf>
    <xf numFmtId="3" fontId="20" fillId="34" borderId="87" xfId="0" applyNumberFormat="1" applyFont="1" applyFill="1" applyBorder="1" applyAlignment="1" applyProtection="1">
      <alignment horizontal="center" vertical="center"/>
      <protection locked="0"/>
    </xf>
    <xf numFmtId="3" fontId="20" fillId="34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left" vertical="center" indent="7"/>
      <protection hidden="1"/>
    </xf>
    <xf numFmtId="0" fontId="0" fillId="0" borderId="67" xfId="0" applyFont="1" applyFill="1" applyBorder="1" applyAlignment="1" applyProtection="1">
      <alignment horizontal="left" vertical="center" wrapText="1" indent="7"/>
      <protection hidden="1"/>
    </xf>
    <xf numFmtId="0" fontId="0" fillId="0" borderId="72" xfId="0" applyFont="1" applyFill="1" applyBorder="1" applyAlignment="1" applyProtection="1">
      <alignment horizontal="left" vertical="center" indent="7"/>
      <protection hidden="1"/>
    </xf>
    <xf numFmtId="3" fontId="0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77" xfId="0" applyNumberFormat="1" applyFont="1" applyFill="1" applyBorder="1" applyAlignment="1" applyProtection="1">
      <alignment horizontal="left" vertical="center" indent="1"/>
      <protection locked="0"/>
    </xf>
    <xf numFmtId="0" fontId="0" fillId="34" borderId="67" xfId="0" applyNumberFormat="1" applyFont="1" applyFill="1" applyBorder="1" applyAlignment="1" applyProtection="1">
      <alignment horizontal="left" vertical="center" indent="1"/>
      <protection locked="0"/>
    </xf>
    <xf numFmtId="0" fontId="0" fillId="34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4" borderId="21" xfId="0" applyNumberFormat="1" applyFont="1" applyFill="1" applyBorder="1" applyAlignment="1" applyProtection="1">
      <alignment vertical="center" wrapText="1"/>
      <protection locked="0"/>
    </xf>
    <xf numFmtId="1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5" xfId="0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 applyProtection="1">
      <alignment horizontal="right"/>
      <protection hidden="1"/>
    </xf>
    <xf numFmtId="0" fontId="29" fillId="0" borderId="0" xfId="0" applyFont="1" applyAlignment="1" applyProtection="1">
      <alignment horizontal="right"/>
      <protection hidden="1"/>
    </xf>
    <xf numFmtId="49" fontId="0" fillId="34" borderId="20" xfId="0" applyNumberFormat="1" applyFont="1" applyFill="1" applyBorder="1" applyAlignment="1" applyProtection="1">
      <alignment vertical="center" wrapText="1"/>
      <protection locked="0"/>
    </xf>
    <xf numFmtId="1" fontId="0" fillId="34" borderId="21" xfId="0" applyNumberFormat="1" applyFont="1" applyFill="1" applyBorder="1" applyAlignment="1" applyProtection="1">
      <alignment horizontal="right" vertical="center"/>
      <protection locked="0"/>
    </xf>
    <xf numFmtId="1" fontId="0" fillId="34" borderId="105" xfId="0" applyNumberFormat="1" applyFont="1" applyFill="1" applyBorder="1" applyAlignment="1" applyProtection="1">
      <alignment horizontal="right" vertical="center"/>
      <protection locked="0"/>
    </xf>
    <xf numFmtId="3" fontId="20" fillId="34" borderId="81" xfId="0" applyNumberFormat="1" applyFont="1" applyFill="1" applyBorder="1" applyAlignment="1" applyProtection="1">
      <alignment horizontal="center" vertical="center"/>
      <protection/>
    </xf>
    <xf numFmtId="3" fontId="20" fillId="34" borderId="75" xfId="0" applyNumberFormat="1" applyFont="1" applyFill="1" applyBorder="1" applyAlignment="1" applyProtection="1">
      <alignment horizontal="center" vertical="center"/>
      <protection/>
    </xf>
    <xf numFmtId="3" fontId="20" fillId="34" borderId="43" xfId="0" applyNumberFormat="1" applyFont="1" applyFill="1" applyBorder="1" applyAlignment="1" applyProtection="1">
      <alignment horizontal="center" vertical="center"/>
      <protection/>
    </xf>
    <xf numFmtId="3" fontId="0" fillId="34" borderId="79" xfId="0" applyNumberFormat="1" applyFont="1" applyFill="1" applyBorder="1" applyAlignment="1" applyProtection="1">
      <alignment horizontal="center" vertical="center"/>
      <protection/>
    </xf>
    <xf numFmtId="3" fontId="0" fillId="34" borderId="87" xfId="0" applyNumberFormat="1" applyFont="1" applyFill="1" applyBorder="1" applyAlignment="1" applyProtection="1">
      <alignment horizontal="center" vertical="center"/>
      <protection/>
    </xf>
    <xf numFmtId="3" fontId="0" fillId="34" borderId="80" xfId="0" applyNumberFormat="1" applyFont="1" applyFill="1" applyBorder="1" applyAlignment="1" applyProtection="1">
      <alignment horizontal="center" vertical="center"/>
      <protection/>
    </xf>
    <xf numFmtId="3" fontId="0" fillId="34" borderId="78" xfId="0" applyNumberFormat="1" applyFont="1" applyFill="1" applyBorder="1" applyAlignment="1" applyProtection="1">
      <alignment horizontal="center" vertical="center"/>
      <protection/>
    </xf>
    <xf numFmtId="3" fontId="0" fillId="34" borderId="39" xfId="0" applyNumberFormat="1" applyFont="1" applyFill="1" applyBorder="1" applyAlignment="1" applyProtection="1">
      <alignment horizontal="center" vertical="center"/>
      <protection/>
    </xf>
    <xf numFmtId="3" fontId="0" fillId="34" borderId="88" xfId="0" applyNumberFormat="1" applyFont="1" applyFill="1" applyBorder="1" applyAlignment="1" applyProtection="1">
      <alignment horizontal="center" vertical="center"/>
      <protection/>
    </xf>
    <xf numFmtId="3" fontId="0" fillId="34" borderId="21" xfId="0" applyNumberFormat="1" applyFont="1" applyFill="1" applyBorder="1" applyAlignment="1" applyProtection="1">
      <alignment horizontal="center" vertical="center"/>
      <protection/>
    </xf>
    <xf numFmtId="3" fontId="0" fillId="34" borderId="120" xfId="0" applyNumberFormat="1" applyFont="1" applyFill="1" applyBorder="1" applyAlignment="1" applyProtection="1">
      <alignment horizontal="center" vertical="center"/>
      <protection/>
    </xf>
    <xf numFmtId="3" fontId="0" fillId="34" borderId="67" xfId="0" applyNumberFormat="1" applyFont="1" applyFill="1" applyBorder="1" applyAlignment="1" applyProtection="1">
      <alignment vertical="center"/>
      <protection/>
    </xf>
    <xf numFmtId="3" fontId="36" fillId="33" borderId="44" xfId="0" applyNumberFormat="1" applyFont="1" applyFill="1" applyBorder="1" applyAlignment="1" applyProtection="1">
      <alignment horizontal="right" vertical="center"/>
      <protection hidden="1"/>
    </xf>
    <xf numFmtId="3" fontId="36" fillId="35" borderId="25" xfId="0" applyNumberFormat="1" applyFont="1" applyFill="1" applyBorder="1" applyAlignment="1" applyProtection="1">
      <alignment horizontal="right" vertical="center"/>
      <protection hidden="1"/>
    </xf>
    <xf numFmtId="49" fontId="0" fillId="34" borderId="72" xfId="0" applyNumberFormat="1" applyFont="1" applyFill="1" applyBorder="1" applyAlignment="1" applyProtection="1">
      <alignment vertical="center" wrapText="1"/>
      <protection locked="0"/>
    </xf>
    <xf numFmtId="1" fontId="0" fillId="34" borderId="14" xfId="0" applyNumberFormat="1" applyFont="1" applyFill="1" applyBorder="1" applyAlignment="1" applyProtection="1">
      <alignment horizontal="right" vertical="center"/>
      <protection locked="0"/>
    </xf>
    <xf numFmtId="1" fontId="0" fillId="34" borderId="15" xfId="0" applyNumberFormat="1" applyFont="1" applyFill="1" applyBorder="1" applyAlignment="1" applyProtection="1">
      <alignment horizontal="right" vertical="center"/>
      <protection locked="0"/>
    </xf>
    <xf numFmtId="0" fontId="38" fillId="34" borderId="61" xfId="53" applyFont="1" applyFill="1" applyBorder="1" applyAlignment="1" applyProtection="1">
      <alignment vertical="center"/>
      <protection locked="0"/>
    </xf>
    <xf numFmtId="3" fontId="38" fillId="34" borderId="11" xfId="53" applyNumberFormat="1" applyFont="1" applyFill="1" applyBorder="1" applyAlignment="1" applyProtection="1">
      <alignment vertical="center"/>
      <protection locked="0"/>
    </xf>
    <xf numFmtId="3" fontId="38" fillId="34" borderId="60" xfId="53" applyNumberFormat="1" applyFont="1" applyFill="1" applyBorder="1" applyAlignment="1" applyProtection="1">
      <alignment vertical="center"/>
      <protection locked="0"/>
    </xf>
    <xf numFmtId="3" fontId="38" fillId="34" borderId="6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34" borderId="0" xfId="0" applyFont="1" applyFill="1" applyAlignment="1" applyProtection="1">
      <alignment horizontal="left"/>
      <protection locked="0"/>
    </xf>
    <xf numFmtId="0" fontId="19" fillId="0" borderId="126" xfId="53" applyFont="1" applyFill="1" applyBorder="1" applyAlignment="1" applyProtection="1">
      <alignment horizontal="center" vertical="center" wrapText="1"/>
      <protection hidden="1"/>
    </xf>
    <xf numFmtId="0" fontId="19" fillId="0" borderId="59" xfId="53" applyFont="1" applyFill="1" applyBorder="1" applyAlignment="1" applyProtection="1">
      <alignment horizontal="center" vertical="center" wrapText="1"/>
      <protection hidden="1"/>
    </xf>
    <xf numFmtId="0" fontId="0" fillId="0" borderId="63" xfId="53" applyFont="1" applyFill="1" applyBorder="1" applyAlignment="1" applyProtection="1">
      <alignment horizontal="center" vertical="center"/>
      <protection hidden="1"/>
    </xf>
    <xf numFmtId="0" fontId="0" fillId="0" borderId="44" xfId="53" applyFont="1" applyFill="1" applyBorder="1" applyAlignment="1" applyProtection="1">
      <alignment horizontal="center" vertical="center"/>
      <protection hidden="1"/>
    </xf>
    <xf numFmtId="0" fontId="1" fillId="0" borderId="66" xfId="53" applyFont="1" applyFill="1" applyBorder="1" applyAlignment="1" applyProtection="1">
      <alignment horizontal="center" vertical="center" wrapText="1"/>
      <protection hidden="1"/>
    </xf>
    <xf numFmtId="0" fontId="1" fillId="0" borderId="20" xfId="53" applyFont="1" applyFill="1" applyBorder="1" applyAlignment="1" applyProtection="1">
      <alignment horizontal="center" vertical="center" wrapText="1"/>
      <protection hidden="1"/>
    </xf>
    <xf numFmtId="0" fontId="1" fillId="0" borderId="37" xfId="53" applyFont="1" applyFill="1" applyBorder="1" applyAlignment="1" applyProtection="1">
      <alignment horizontal="center" vertical="center" wrapText="1"/>
      <protection hidden="1"/>
    </xf>
    <xf numFmtId="0" fontId="1" fillId="0" borderId="21" xfId="53" applyFont="1" applyFill="1" applyBorder="1" applyAlignment="1" applyProtection="1">
      <alignment horizontal="center" vertical="center" wrapText="1"/>
      <protection hidden="1"/>
    </xf>
    <xf numFmtId="0" fontId="12" fillId="0" borderId="0" xfId="53" applyFont="1" applyFill="1" applyAlignment="1" applyProtection="1">
      <alignment horizontal="center" vertical="center"/>
      <protection hidden="1"/>
    </xf>
    <xf numFmtId="0" fontId="5" fillId="0" borderId="39" xfId="53" applyFont="1" applyFill="1" applyBorder="1" applyAlignment="1" applyProtection="1">
      <alignment horizontal="center"/>
      <protection hidden="1"/>
    </xf>
    <xf numFmtId="0" fontId="4" fillId="0" borderId="127" xfId="53" applyFont="1" applyFill="1" applyBorder="1" applyAlignment="1" applyProtection="1">
      <alignment horizontal="center" vertical="center"/>
      <protection hidden="1"/>
    </xf>
    <xf numFmtId="0" fontId="4" fillId="0" borderId="128" xfId="53" applyFont="1" applyFill="1" applyBorder="1" applyAlignment="1" applyProtection="1">
      <alignment horizontal="center" vertical="center"/>
      <protection hidden="1"/>
    </xf>
    <xf numFmtId="0" fontId="4" fillId="0" borderId="129" xfId="53" applyFont="1" applyFill="1" applyBorder="1" applyAlignment="1" applyProtection="1">
      <alignment horizontal="center" vertical="center"/>
      <protection hidden="1"/>
    </xf>
    <xf numFmtId="0" fontId="4" fillId="0" borderId="90" xfId="53" applyFont="1" applyFill="1" applyBorder="1" applyAlignment="1" applyProtection="1">
      <alignment horizontal="center" vertical="center"/>
      <protection hidden="1"/>
    </xf>
    <xf numFmtId="0" fontId="4" fillId="0" borderId="116" xfId="53" applyFont="1" applyFill="1" applyBorder="1" applyAlignment="1" applyProtection="1">
      <alignment horizontal="center" vertical="center"/>
      <protection hidden="1"/>
    </xf>
    <xf numFmtId="0" fontId="4" fillId="0" borderId="124" xfId="53" applyFont="1" applyFill="1" applyBorder="1" applyAlignment="1" applyProtection="1">
      <alignment horizontal="center" vertical="center"/>
      <protection hidden="1"/>
    </xf>
    <xf numFmtId="0" fontId="19" fillId="0" borderId="126" xfId="53" applyFont="1" applyFill="1" applyBorder="1" applyAlignment="1" applyProtection="1">
      <alignment horizontal="center" vertical="center" wrapText="1"/>
      <protection hidden="1"/>
    </xf>
    <xf numFmtId="0" fontId="19" fillId="0" borderId="59" xfId="53" applyFont="1" applyFill="1" applyBorder="1" applyAlignment="1" applyProtection="1">
      <alignment horizontal="center" vertical="center" wrapText="1"/>
      <protection hidden="1"/>
    </xf>
    <xf numFmtId="0" fontId="4" fillId="0" borderId="73" xfId="53" applyFont="1" applyFill="1" applyBorder="1" applyAlignment="1" applyProtection="1">
      <alignment horizontal="center" vertical="center" wrapText="1"/>
      <protection hidden="1"/>
    </xf>
    <xf numFmtId="0" fontId="4" fillId="0" borderId="96" xfId="53" applyFont="1" applyFill="1" applyBorder="1" applyAlignment="1" applyProtection="1">
      <alignment horizontal="center" vertical="center" wrapText="1"/>
      <protection hidden="1"/>
    </xf>
    <xf numFmtId="0" fontId="4" fillId="0" borderId="74" xfId="53" applyFont="1" applyFill="1" applyBorder="1" applyAlignment="1" applyProtection="1">
      <alignment horizontal="center" vertical="center" wrapText="1"/>
      <protection hidden="1"/>
    </xf>
    <xf numFmtId="0" fontId="0" fillId="0" borderId="32" xfId="53" applyFont="1" applyFill="1" applyBorder="1" applyAlignment="1" applyProtection="1">
      <alignment horizontal="center" vertical="center"/>
      <protection hidden="1"/>
    </xf>
    <xf numFmtId="0" fontId="0" fillId="0" borderId="64" xfId="53" applyFont="1" applyFill="1" applyBorder="1" applyAlignment="1" applyProtection="1">
      <alignment horizontal="center" vertical="center"/>
      <protection hidden="1"/>
    </xf>
    <xf numFmtId="0" fontId="11" fillId="0" borderId="130" xfId="53" applyFont="1" applyFill="1" applyBorder="1" applyAlignment="1" applyProtection="1">
      <alignment horizontal="center" vertical="center"/>
      <protection hidden="1"/>
    </xf>
    <xf numFmtId="0" fontId="11" fillId="0" borderId="24" xfId="53" applyFont="1" applyFill="1" applyBorder="1" applyAlignment="1" applyProtection="1">
      <alignment horizontal="center" vertical="center"/>
      <protection hidden="1"/>
    </xf>
    <xf numFmtId="0" fontId="11" fillId="0" borderId="89" xfId="53" applyFont="1" applyFill="1" applyBorder="1" applyAlignment="1" applyProtection="1">
      <alignment horizontal="center" vertical="center"/>
      <protection hidden="1"/>
    </xf>
    <xf numFmtId="0" fontId="4" fillId="0" borderId="126" xfId="53" applyFont="1" applyFill="1" applyBorder="1" applyAlignment="1" applyProtection="1">
      <alignment horizontal="center" vertical="center" wrapText="1"/>
      <protection hidden="1"/>
    </xf>
    <xf numFmtId="0" fontId="4" fillId="0" borderId="59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1" fillId="0" borderId="38" xfId="53" applyFont="1" applyFill="1" applyBorder="1" applyAlignment="1" applyProtection="1">
      <alignment horizontal="center" vertical="center" wrapText="1"/>
      <protection hidden="1"/>
    </xf>
    <xf numFmtId="0" fontId="1" fillId="0" borderId="105" xfId="53" applyFont="1" applyFill="1" applyBorder="1" applyAlignment="1" applyProtection="1">
      <alignment horizontal="center" vertical="center" wrapText="1"/>
      <protection hidden="1"/>
    </xf>
    <xf numFmtId="0" fontId="0" fillId="0" borderId="63" xfId="53" applyFill="1" applyBorder="1" applyAlignment="1" applyProtection="1">
      <alignment horizontal="left" vertical="center"/>
      <protection hidden="1"/>
    </xf>
    <xf numFmtId="0" fontId="0" fillId="0" borderId="71" xfId="53" applyFill="1" applyBorder="1" applyAlignment="1" applyProtection="1">
      <alignment horizontal="left" vertical="center"/>
      <protection hidden="1"/>
    </xf>
    <xf numFmtId="0" fontId="0" fillId="0" borderId="63" xfId="53" applyFont="1" applyFill="1" applyBorder="1" applyAlignment="1" applyProtection="1">
      <alignment horizontal="left" vertical="center"/>
      <protection hidden="1"/>
    </xf>
    <xf numFmtId="0" fontId="0" fillId="0" borderId="71" xfId="53" applyFont="1" applyFill="1" applyBorder="1" applyAlignment="1" applyProtection="1">
      <alignment horizontal="left" vertical="center"/>
      <protection hidden="1"/>
    </xf>
    <xf numFmtId="0" fontId="0" fillId="0" borderId="73" xfId="53" applyFont="1" applyFill="1" applyBorder="1" applyAlignment="1" applyProtection="1">
      <alignment horizontal="left" vertical="center"/>
      <protection hidden="1"/>
    </xf>
    <xf numFmtId="0" fontId="0" fillId="0" borderId="74" xfId="53" applyFont="1" applyFill="1" applyBorder="1" applyAlignment="1" applyProtection="1">
      <alignment horizontal="left" vertical="center"/>
      <protection hidden="1"/>
    </xf>
    <xf numFmtId="0" fontId="1" fillId="0" borderId="36" xfId="53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1" fillId="0" borderId="131" xfId="53" applyFont="1" applyFill="1" applyBorder="1" applyAlignment="1" applyProtection="1">
      <alignment horizontal="center" vertical="center" wrapText="1"/>
      <protection hidden="1"/>
    </xf>
    <xf numFmtId="0" fontId="1" fillId="0" borderId="49" xfId="53" applyFont="1" applyFill="1" applyBorder="1" applyAlignment="1" applyProtection="1">
      <alignment horizontal="center" vertical="center" wrapText="1"/>
      <protection hidden="1"/>
    </xf>
    <xf numFmtId="0" fontId="6" fillId="0" borderId="91" xfId="53" applyFont="1" applyFill="1" applyBorder="1" applyAlignment="1" applyProtection="1">
      <alignment horizontal="center" vertical="center" wrapText="1"/>
      <protection hidden="1"/>
    </xf>
    <xf numFmtId="0" fontId="6" fillId="0" borderId="86" xfId="53" applyFont="1" applyFill="1" applyBorder="1" applyAlignment="1" applyProtection="1">
      <alignment horizontal="center" vertical="center" wrapText="1"/>
      <protection hidden="1"/>
    </xf>
    <xf numFmtId="0" fontId="0" fillId="0" borderId="63" xfId="53" applyFont="1" applyFill="1" applyBorder="1" applyAlignment="1" applyProtection="1">
      <alignment horizontal="left" vertical="center" wrapText="1"/>
      <protection hidden="1"/>
    </xf>
    <xf numFmtId="0" fontId="0" fillId="0" borderId="71" xfId="53" applyFont="1" applyFill="1" applyBorder="1" applyAlignment="1" applyProtection="1">
      <alignment horizontal="left" vertical="center" wrapText="1"/>
      <protection hidden="1"/>
    </xf>
    <xf numFmtId="0" fontId="0" fillId="0" borderId="65" xfId="53" applyFill="1" applyBorder="1" applyAlignment="1" applyProtection="1">
      <alignment horizontal="left" vertical="center"/>
      <protection hidden="1"/>
    </xf>
    <xf numFmtId="0" fontId="0" fillId="0" borderId="75" xfId="53" applyFill="1" applyBorder="1" applyAlignment="1" applyProtection="1">
      <alignment horizontal="left" vertical="center"/>
      <protection hidden="1"/>
    </xf>
    <xf numFmtId="49" fontId="0" fillId="0" borderId="0" xfId="53" applyNumberFormat="1" applyFont="1" applyFill="1" applyBorder="1" applyAlignment="1" applyProtection="1">
      <alignment horizontal="left" vertical="center"/>
      <protection hidden="1"/>
    </xf>
    <xf numFmtId="0" fontId="0" fillId="0" borderId="0" xfId="53" applyFill="1" applyAlignment="1" applyProtection="1">
      <alignment horizontal="right"/>
      <protection hidden="1"/>
    </xf>
    <xf numFmtId="3" fontId="0" fillId="35" borderId="77" xfId="53" applyNumberFormat="1" applyFont="1" applyFill="1" applyBorder="1" applyAlignment="1" applyProtection="1">
      <alignment horizontal="center" vertical="center"/>
      <protection hidden="1"/>
    </xf>
    <xf numFmtId="3" fontId="0" fillId="35" borderId="50" xfId="53" applyNumberFormat="1" applyFont="1" applyFill="1" applyBorder="1" applyAlignment="1" applyProtection="1">
      <alignment horizontal="center" vertical="center"/>
      <protection hidden="1"/>
    </xf>
    <xf numFmtId="3" fontId="0" fillId="35" borderId="65" xfId="53" applyNumberFormat="1" applyFont="1" applyFill="1" applyBorder="1" applyAlignment="1" applyProtection="1">
      <alignment horizontal="center"/>
      <protection hidden="1"/>
    </xf>
    <xf numFmtId="3" fontId="0" fillId="35" borderId="75" xfId="53" applyNumberFormat="1" applyFont="1" applyFill="1" applyBorder="1" applyAlignment="1" applyProtection="1">
      <alignment horizontal="center"/>
      <protection hidden="1"/>
    </xf>
    <xf numFmtId="3" fontId="0" fillId="35" borderId="73" xfId="53" applyNumberFormat="1" applyFont="1" applyFill="1" applyBorder="1" applyAlignment="1" applyProtection="1">
      <alignment horizontal="center" vertical="center"/>
      <protection hidden="1"/>
    </xf>
    <xf numFmtId="3" fontId="0" fillId="35" borderId="74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Alignment="1" applyProtection="1">
      <alignment horizontal="right"/>
      <protection hidden="1"/>
    </xf>
    <xf numFmtId="3" fontId="0" fillId="34" borderId="66" xfId="53" applyNumberFormat="1" applyFont="1" applyFill="1" applyBorder="1" applyAlignment="1" applyProtection="1">
      <alignment horizontal="center" vertical="center"/>
      <protection locked="0"/>
    </xf>
    <xf numFmtId="3" fontId="0" fillId="34" borderId="38" xfId="53" applyNumberFormat="1" applyFont="1" applyFill="1" applyBorder="1" applyAlignment="1" applyProtection="1">
      <alignment horizontal="center" vertical="center"/>
      <protection locked="0"/>
    </xf>
    <xf numFmtId="3" fontId="0" fillId="34" borderId="129" xfId="53" applyNumberFormat="1" applyFont="1" applyFill="1" applyBorder="1" applyAlignment="1" applyProtection="1">
      <alignment horizontal="center" vertical="center"/>
      <protection locked="0"/>
    </xf>
    <xf numFmtId="3" fontId="0" fillId="34" borderId="9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right" vertical="top"/>
      <protection hidden="1"/>
    </xf>
    <xf numFmtId="0" fontId="0" fillId="0" borderId="63" xfId="0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4" fillId="0" borderId="126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127" xfId="0" applyFont="1" applyFill="1" applyBorder="1" applyAlignment="1" applyProtection="1">
      <alignment horizontal="center" vertical="center"/>
      <protection hidden="1"/>
    </xf>
    <xf numFmtId="0" fontId="4" fillId="0" borderId="128" xfId="0" applyFont="1" applyFill="1" applyBorder="1" applyAlignment="1" applyProtection="1">
      <alignment horizontal="center" vertical="center"/>
      <protection hidden="1"/>
    </xf>
    <xf numFmtId="0" fontId="4" fillId="0" borderId="129" xfId="0" applyFont="1" applyFill="1" applyBorder="1" applyAlignment="1" applyProtection="1">
      <alignment horizontal="center" vertical="center"/>
      <protection hidden="1"/>
    </xf>
    <xf numFmtId="0" fontId="4" fillId="0" borderId="90" xfId="0" applyFont="1" applyFill="1" applyBorder="1" applyAlignment="1" applyProtection="1">
      <alignment horizontal="center" vertical="center"/>
      <protection hidden="1"/>
    </xf>
    <xf numFmtId="0" fontId="4" fillId="0" borderId="116" xfId="0" applyFont="1" applyFill="1" applyBorder="1" applyAlignment="1" applyProtection="1">
      <alignment horizontal="center" vertical="center"/>
      <protection hidden="1"/>
    </xf>
    <xf numFmtId="0" fontId="4" fillId="0" borderId="124" xfId="0" applyFont="1" applyFill="1" applyBorder="1" applyAlignment="1" applyProtection="1">
      <alignment horizontal="center" vertical="center"/>
      <protection hidden="1"/>
    </xf>
    <xf numFmtId="0" fontId="4" fillId="0" borderId="126" xfId="0" applyFont="1" applyFill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3" fontId="0" fillId="34" borderId="66" xfId="0" applyNumberFormat="1" applyFont="1" applyFill="1" applyBorder="1" applyAlignment="1" applyProtection="1">
      <alignment horizontal="center" vertical="center"/>
      <protection locked="0"/>
    </xf>
    <xf numFmtId="3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wrapText="1"/>
      <protection hidden="1"/>
    </xf>
    <xf numFmtId="0" fontId="1" fillId="0" borderId="12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71" xfId="0" applyFill="1" applyBorder="1" applyAlignment="1" applyProtection="1">
      <alignment horizontal="left" vertical="center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133" xfId="0" applyFont="1" applyFill="1" applyBorder="1" applyAlignment="1" applyProtection="1">
      <alignment horizontal="center" vertical="center" wrapText="1"/>
      <protection hidden="1"/>
    </xf>
    <xf numFmtId="0" fontId="6" fillId="0" borderId="91" xfId="0" applyFont="1" applyFill="1" applyBorder="1" applyAlignment="1" applyProtection="1">
      <alignment horizontal="center" vertical="center" wrapText="1"/>
      <protection hidden="1"/>
    </xf>
    <xf numFmtId="0" fontId="6" fillId="0" borderId="79" xfId="0" applyFont="1" applyFill="1" applyBorder="1" applyAlignment="1" applyProtection="1">
      <alignment horizontal="center" vertical="center" wrapText="1"/>
      <protection hidden="1"/>
    </xf>
    <xf numFmtId="0" fontId="11" fillId="0" borderId="63" xfId="53" applyFont="1" applyFill="1" applyBorder="1" applyAlignment="1" applyProtection="1">
      <alignment horizontal="center" vertical="center"/>
      <protection hidden="1"/>
    </xf>
    <xf numFmtId="0" fontId="11" fillId="0" borderId="64" xfId="53" applyFont="1" applyFill="1" applyBorder="1" applyAlignment="1" applyProtection="1">
      <alignment horizontal="center" vertical="center"/>
      <protection hidden="1"/>
    </xf>
    <xf numFmtId="0" fontId="11" fillId="0" borderId="71" xfId="53" applyFont="1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left" vertical="center"/>
      <protection hidden="1"/>
    </xf>
    <xf numFmtId="0" fontId="0" fillId="0" borderId="96" xfId="0" applyFill="1" applyBorder="1" applyAlignment="1" applyProtection="1">
      <alignment horizontal="left" vertical="center"/>
      <protection hidden="1"/>
    </xf>
    <xf numFmtId="0" fontId="11" fillId="0" borderId="44" xfId="53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85" xfId="0" applyFont="1" applyFill="1" applyBorder="1" applyAlignment="1" applyProtection="1">
      <alignment horizontal="center" vertical="center" wrapText="1"/>
      <protection hidden="1"/>
    </xf>
    <xf numFmtId="0" fontId="1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3" fontId="0" fillId="35" borderId="77" xfId="0" applyNumberFormat="1" applyFont="1" applyFill="1" applyBorder="1" applyAlignment="1" applyProtection="1">
      <alignment horizontal="center" vertical="center"/>
      <protection hidden="1"/>
    </xf>
    <xf numFmtId="3" fontId="0" fillId="35" borderId="50" xfId="0" applyNumberFormat="1" applyFont="1" applyFill="1" applyBorder="1" applyAlignment="1" applyProtection="1">
      <alignment horizontal="center" vertical="center"/>
      <protection hidden="1"/>
    </xf>
    <xf numFmtId="3" fontId="0" fillId="34" borderId="91" xfId="0" applyNumberFormat="1" applyFont="1" applyFill="1" applyBorder="1" applyAlignment="1" applyProtection="1">
      <alignment horizontal="center" vertical="center"/>
      <protection locked="0"/>
    </xf>
    <xf numFmtId="3" fontId="0" fillId="34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left" vertical="center" wrapText="1"/>
      <protection hidden="1"/>
    </xf>
    <xf numFmtId="0" fontId="0" fillId="0" borderId="64" xfId="0" applyFont="1" applyFill="1" applyBorder="1" applyAlignment="1" applyProtection="1">
      <alignment horizontal="left" vertical="center" wrapText="1"/>
      <protection hidden="1"/>
    </xf>
    <xf numFmtId="0" fontId="0" fillId="0" borderId="65" xfId="0" applyFill="1" applyBorder="1" applyAlignment="1" applyProtection="1">
      <alignment horizontal="left" vertical="center"/>
      <protection hidden="1"/>
    </xf>
    <xf numFmtId="0" fontId="0" fillId="0" borderId="82" xfId="0" applyFill="1" applyBorder="1" applyAlignment="1" applyProtection="1">
      <alignment horizontal="left" vertical="center"/>
      <protection hidden="1"/>
    </xf>
    <xf numFmtId="0" fontId="4" fillId="0" borderId="73" xfId="0" applyFont="1" applyFill="1" applyBorder="1" applyAlignment="1" applyProtection="1">
      <alignment horizontal="center" vertical="center" wrapText="1"/>
      <protection hidden="1"/>
    </xf>
    <xf numFmtId="0" fontId="4" fillId="0" borderId="96" xfId="0" applyFont="1" applyFill="1" applyBorder="1" applyAlignment="1" applyProtection="1">
      <alignment horizontal="center" vertical="center" wrapText="1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0" fontId="0" fillId="0" borderId="7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3" fontId="20" fillId="34" borderId="32" xfId="0" applyNumberFormat="1" applyFont="1" applyFill="1" applyBorder="1" applyAlignment="1" applyProtection="1">
      <alignment horizontal="center" vertical="center"/>
      <protection locked="0"/>
    </xf>
    <xf numFmtId="3" fontId="20" fillId="34" borderId="71" xfId="0" applyNumberFormat="1" applyFont="1" applyFill="1" applyBorder="1" applyAlignment="1" applyProtection="1">
      <alignment horizontal="center" vertical="center"/>
      <protection locked="0"/>
    </xf>
    <xf numFmtId="3" fontId="20" fillId="34" borderId="76" xfId="0" applyNumberFormat="1" applyFont="1" applyFill="1" applyBorder="1" applyAlignment="1" applyProtection="1">
      <alignment horizontal="center" vertical="center"/>
      <protection locked="0"/>
    </xf>
    <xf numFmtId="3" fontId="20" fillId="34" borderId="7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4" fillId="0" borderId="8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3" fontId="20" fillId="34" borderId="42" xfId="0" applyNumberFormat="1" applyFont="1" applyFill="1" applyBorder="1" applyAlignment="1" applyProtection="1">
      <alignment horizontal="center" vertical="center"/>
      <protection locked="0"/>
    </xf>
    <xf numFmtId="3" fontId="20" fillId="34" borderId="7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5" fillId="0" borderId="25" xfId="0" applyFont="1" applyFill="1" applyBorder="1" applyAlignment="1" applyProtection="1">
      <alignment horizontal="left" vertical="center" indent="1"/>
      <protection hidden="1"/>
    </xf>
    <xf numFmtId="0" fontId="24" fillId="0" borderId="25" xfId="0" applyFont="1" applyFill="1" applyBorder="1" applyAlignment="1" applyProtection="1">
      <alignment horizontal="center" vertical="top" wrapText="1"/>
      <protection hidden="1"/>
    </xf>
    <xf numFmtId="0" fontId="24" fillId="0" borderId="26" xfId="0" applyFont="1" applyFill="1" applyBorder="1" applyAlignment="1" applyProtection="1">
      <alignment horizontal="center" vertical="top" wrapText="1"/>
      <protection hidden="1"/>
    </xf>
    <xf numFmtId="0" fontId="24" fillId="0" borderId="19" xfId="0" applyFont="1" applyFill="1" applyBorder="1" applyAlignment="1" applyProtection="1">
      <alignment horizontal="center" vertical="top" wrapText="1"/>
      <protection hidden="1"/>
    </xf>
    <xf numFmtId="0" fontId="24" fillId="0" borderId="27" xfId="0" applyFont="1" applyFill="1" applyBorder="1" applyAlignment="1" applyProtection="1">
      <alignment horizontal="center" vertical="top" wrapText="1"/>
      <protection hidden="1"/>
    </xf>
    <xf numFmtId="0" fontId="24" fillId="0" borderId="16" xfId="0" applyFont="1" applyFill="1" applyBorder="1" applyAlignment="1" applyProtection="1">
      <alignment horizontal="center" vertical="top" wrapText="1"/>
      <protection hidden="1"/>
    </xf>
    <xf numFmtId="0" fontId="24" fillId="0" borderId="35" xfId="0" applyFont="1" applyFill="1" applyBorder="1" applyAlignment="1" applyProtection="1">
      <alignment horizontal="center" vertical="top" wrapText="1"/>
      <protection hidden="1"/>
    </xf>
    <xf numFmtId="0" fontId="24" fillId="0" borderId="32" xfId="0" applyFont="1" applyFill="1" applyBorder="1" applyAlignment="1" applyProtection="1">
      <alignment horizontal="center" vertical="top" wrapText="1"/>
      <protection hidden="1"/>
    </xf>
    <xf numFmtId="0" fontId="24" fillId="0" borderId="64" xfId="0" applyFont="1" applyFill="1" applyBorder="1" applyAlignment="1" applyProtection="1">
      <alignment horizontal="center" vertical="top" wrapText="1"/>
      <protection hidden="1"/>
    </xf>
    <xf numFmtId="0" fontId="24" fillId="0" borderId="44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4" fillId="0" borderId="126" xfId="0" applyFont="1" applyFill="1" applyBorder="1" applyAlignment="1" applyProtection="1">
      <alignment horizontal="center" vertical="center"/>
      <protection hidden="1"/>
    </xf>
    <xf numFmtId="0" fontId="24" fillId="0" borderId="59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 wrapText="1"/>
      <protection hidden="1"/>
    </xf>
    <xf numFmtId="0" fontId="24" fillId="0" borderId="22" xfId="0" applyFont="1" applyFill="1" applyBorder="1" applyAlignment="1" applyProtection="1">
      <alignment horizontal="center" vertical="center" wrapText="1"/>
      <protection hidden="1"/>
    </xf>
    <xf numFmtId="0" fontId="24" fillId="0" borderId="50" xfId="0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26" xfId="0" applyFont="1" applyFill="1" applyBorder="1" applyAlignment="1" applyProtection="1">
      <alignment horizontal="center" vertical="center" wrapText="1"/>
      <protection hidden="1"/>
    </xf>
    <xf numFmtId="0" fontId="24" fillId="0" borderId="37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0" fillId="0" borderId="126" xfId="0" applyFont="1" applyBorder="1" applyAlignment="1" applyProtection="1">
      <alignment horizontal="center" vertical="center" wrapText="1"/>
      <protection hidden="1"/>
    </xf>
    <xf numFmtId="0" fontId="30" fillId="0" borderId="13" xfId="0" applyFont="1" applyBorder="1" applyAlignment="1" applyProtection="1">
      <alignment horizontal="center" vertical="center" wrapText="1"/>
      <protection hidden="1"/>
    </xf>
    <xf numFmtId="0" fontId="37" fillId="0" borderId="91" xfId="0" applyFont="1" applyBorder="1" applyAlignment="1" applyProtection="1">
      <alignment horizontal="right" vertical="center"/>
      <protection hidden="1"/>
    </xf>
    <xf numFmtId="0" fontId="37" fillId="0" borderId="86" xfId="0" applyFont="1" applyBorder="1" applyAlignment="1" applyProtection="1">
      <alignment horizontal="right" vertical="center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2" fillId="0" borderId="44" xfId="0" applyFont="1" applyBorder="1" applyAlignment="1" applyProtection="1">
      <alignment horizontal="center" vertical="center" wrapText="1"/>
      <protection hidden="1"/>
    </xf>
    <xf numFmtId="0" fontId="32" fillId="0" borderId="32" xfId="0" applyFont="1" applyFill="1" applyBorder="1" applyAlignment="1" applyProtection="1">
      <alignment horizontal="center" vertical="center" wrapText="1"/>
      <protection hidden="1"/>
    </xf>
    <xf numFmtId="0" fontId="32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33" fillId="0" borderId="19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36" xfId="0" applyFont="1" applyBorder="1" applyAlignment="1" applyProtection="1">
      <alignment horizontal="center" vertical="center" wrapText="1"/>
      <protection hidden="1"/>
    </xf>
    <xf numFmtId="0" fontId="33" fillId="0" borderId="49" xfId="0" applyFont="1" applyBorder="1" applyAlignment="1" applyProtection="1">
      <alignment horizontal="center" vertical="center" wrapText="1"/>
      <protection hidden="1"/>
    </xf>
    <xf numFmtId="0" fontId="33" fillId="0" borderId="105" xfId="0" applyFont="1" applyBorder="1" applyAlignment="1" applyProtection="1">
      <alignment horizontal="center" vertical="center" wrapText="1"/>
      <protection hidden="1"/>
    </xf>
    <xf numFmtId="0" fontId="33" fillId="0" borderId="73" xfId="0" applyFont="1" applyBorder="1" applyAlignment="1" applyProtection="1">
      <alignment horizontal="center" vertical="center" wrapText="1"/>
      <protection hidden="1"/>
    </xf>
    <xf numFmtId="0" fontId="33" fillId="0" borderId="96" xfId="0" applyFont="1" applyBorder="1" applyAlignment="1" applyProtection="1">
      <alignment horizontal="center" vertical="center" wrapText="1"/>
      <protection hidden="1"/>
    </xf>
    <xf numFmtId="0" fontId="33" fillId="0" borderId="74" xfId="0" applyFont="1" applyBorder="1" applyAlignment="1" applyProtection="1">
      <alignment horizontal="center" vertical="center" wrapText="1"/>
      <protection hidden="1"/>
    </xf>
    <xf numFmtId="0" fontId="32" fillId="0" borderId="64" xfId="0" applyFont="1" applyFill="1" applyBorder="1" applyAlignment="1" applyProtection="1">
      <alignment horizontal="center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2" fillId="0" borderId="66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0" xfId="0" applyFont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64" xfId="0" applyFont="1" applyBorder="1" applyAlignment="1" applyProtection="1">
      <alignment horizontal="center" vertical="center" wrapText="1"/>
      <protection hidden="1"/>
    </xf>
    <xf numFmtId="0" fontId="33" fillId="0" borderId="71" xfId="0" applyFont="1" applyBorder="1" applyAlignment="1" applyProtection="1">
      <alignment horizontal="center" vertical="center" wrapText="1"/>
      <protection hidden="1"/>
    </xf>
    <xf numFmtId="0" fontId="32" fillId="0" borderId="37" xfId="0" applyFont="1" applyBorder="1" applyAlignment="1" applyProtection="1">
      <alignment horizontal="center" vertical="center" wrapText="1"/>
      <protection hidden="1"/>
    </xf>
    <xf numFmtId="0" fontId="32" fillId="0" borderId="21" xfId="0" applyFont="1" applyBorder="1" applyAlignment="1" applyProtection="1">
      <alignment horizontal="center" vertical="center" wrapText="1"/>
      <protection hidden="1"/>
    </xf>
    <xf numFmtId="0" fontId="4" fillId="0" borderId="91" xfId="0" applyFont="1" applyBorder="1" applyAlignment="1" applyProtection="1">
      <alignment horizontal="right" vertical="center"/>
      <protection hidden="1"/>
    </xf>
    <xf numFmtId="0" fontId="4" fillId="0" borderId="86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23" fillId="0" borderId="39" xfId="0" applyFont="1" applyBorder="1" applyAlignment="1" applyProtection="1">
      <alignment horizontal="right" vertical="top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24" fillId="0" borderId="36" xfId="0" applyFont="1" applyBorder="1" applyAlignment="1" applyProtection="1">
      <alignment horizontal="center" vertical="center" wrapText="1"/>
      <protection hidden="1"/>
    </xf>
    <xf numFmtId="0" fontId="24" fillId="0" borderId="49" xfId="0" applyFont="1" applyBorder="1" applyAlignment="1" applyProtection="1">
      <alignment horizontal="center" vertical="center" wrapText="1"/>
      <protection hidden="1"/>
    </xf>
    <xf numFmtId="0" fontId="24" fillId="0" borderId="105" xfId="0" applyFont="1" applyBorder="1" applyAlignment="1" applyProtection="1">
      <alignment horizontal="center" vertical="center" wrapText="1"/>
      <protection hidden="1"/>
    </xf>
    <xf numFmtId="0" fontId="24" fillId="0" borderId="91" xfId="0" applyFont="1" applyBorder="1" applyAlignment="1" applyProtection="1">
      <alignment horizontal="center" vertical="center" wrapText="1"/>
      <protection hidden="1"/>
    </xf>
    <xf numFmtId="0" fontId="24" fillId="0" borderId="79" xfId="0" applyFont="1" applyBorder="1" applyAlignment="1" applyProtection="1">
      <alignment horizontal="center" vertical="center" wrapText="1"/>
      <protection hidden="1"/>
    </xf>
    <xf numFmtId="0" fontId="24" fillId="0" borderId="86" xfId="0" applyFont="1" applyBorder="1" applyAlignment="1" applyProtection="1">
      <alignment horizontal="center" vertical="center" wrapText="1"/>
      <protection hidden="1"/>
    </xf>
    <xf numFmtId="0" fontId="24" fillId="0" borderId="126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73" xfId="0" applyFont="1" applyBorder="1" applyAlignment="1" applyProtection="1">
      <alignment horizontal="center" vertical="center" wrapText="1"/>
      <protection hidden="1"/>
    </xf>
    <xf numFmtId="0" fontId="24" fillId="0" borderId="96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0" fillId="34" borderId="77" xfId="0" applyNumberFormat="1" applyFont="1" applyFill="1" applyBorder="1" applyAlignment="1" applyProtection="1">
      <alignment horizontal="center" vertical="center"/>
      <protection locked="0"/>
    </xf>
    <xf numFmtId="3" fontId="0" fillId="34" borderId="50" xfId="0" applyNumberFormat="1" applyFont="1" applyFill="1" applyBorder="1" applyAlignment="1" applyProtection="1">
      <alignment horizontal="center" vertical="center"/>
      <protection locked="0"/>
    </xf>
    <xf numFmtId="3" fontId="0" fillId="34" borderId="67" xfId="0" applyNumberFormat="1" applyFont="1" applyFill="1" applyBorder="1" applyAlignment="1" applyProtection="1">
      <alignment horizontal="center" vertical="center"/>
      <protection/>
    </xf>
    <xf numFmtId="3" fontId="0" fillId="34" borderId="26" xfId="0" applyNumberFormat="1" applyFont="1" applyFill="1" applyBorder="1" applyAlignment="1" applyProtection="1">
      <alignment horizontal="center" vertical="center"/>
      <protection/>
    </xf>
    <xf numFmtId="3" fontId="0" fillId="34" borderId="20" xfId="0" applyNumberFormat="1" applyFont="1" applyFill="1" applyBorder="1" applyAlignment="1" applyProtection="1">
      <alignment horizontal="center" vertical="center"/>
      <protection locked="0"/>
    </xf>
    <xf numFmtId="3" fontId="0" fillId="34" borderId="10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105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28" xfId="0" applyFont="1" applyFill="1" applyBorder="1" applyAlignment="1" applyProtection="1">
      <alignment horizontal="center" vertical="center" wrapText="1"/>
      <protection hidden="1"/>
    </xf>
    <xf numFmtId="0" fontId="6" fillId="0" borderId="124" xfId="0" applyFont="1" applyFill="1" applyBorder="1" applyAlignment="1" applyProtection="1">
      <alignment horizontal="center" vertical="center" wrapText="1"/>
      <protection hidden="1"/>
    </xf>
    <xf numFmtId="0" fontId="4" fillId="0" borderId="127" xfId="0" applyFont="1" applyBorder="1" applyAlignment="1" applyProtection="1">
      <alignment horizontal="center" wrapText="1"/>
      <protection hidden="1"/>
    </xf>
    <xf numFmtId="0" fontId="4" fillId="0" borderId="92" xfId="0" applyFont="1" applyBorder="1" applyAlignment="1" applyProtection="1">
      <alignment horizontal="center" wrapText="1"/>
      <protection hidden="1"/>
    </xf>
    <xf numFmtId="0" fontId="4" fillId="0" borderId="128" xfId="0" applyFont="1" applyBorder="1" applyAlignment="1" applyProtection="1">
      <alignment horizontal="center" wrapText="1"/>
      <protection hidden="1"/>
    </xf>
    <xf numFmtId="0" fontId="4" fillId="0" borderId="127" xfId="0" applyFont="1" applyBorder="1" applyAlignment="1" applyProtection="1">
      <alignment horizontal="center" vertical="center" wrapText="1"/>
      <protection hidden="1"/>
    </xf>
    <xf numFmtId="0" fontId="4" fillId="0" borderId="92" xfId="0" applyFont="1" applyBorder="1" applyAlignment="1" applyProtection="1">
      <alignment horizontal="center" vertical="center" wrapText="1"/>
      <protection hidden="1"/>
    </xf>
    <xf numFmtId="0" fontId="4" fillId="0" borderId="128" xfId="0" applyFont="1" applyBorder="1" applyAlignment="1" applyProtection="1">
      <alignment horizontal="center" vertical="center" wrapText="1"/>
      <protection hidden="1"/>
    </xf>
    <xf numFmtId="0" fontId="4" fillId="0" borderId="116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124" xfId="0" applyFont="1" applyBorder="1" applyAlignment="1" applyProtection="1">
      <alignment horizontal="center" vertical="center" wrapText="1"/>
      <protection hidden="1"/>
    </xf>
    <xf numFmtId="0" fontId="4" fillId="0" borderId="116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124" xfId="0" applyFont="1" applyBorder="1" applyAlignment="1" applyProtection="1">
      <alignment horizontal="center" vertical="top" wrapText="1"/>
      <protection hidden="1"/>
    </xf>
    <xf numFmtId="0" fontId="11" fillId="0" borderId="88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0" xfId="0" applyFont="1" applyBorder="1" applyAlignment="1" applyProtection="1">
      <alignment horizontal="center" vertical="center" wrapText="1"/>
      <protection hidden="1"/>
    </xf>
    <xf numFmtId="0" fontId="11" fillId="0" borderId="105" xfId="0" applyFont="1" applyBorder="1" applyAlignment="1" applyProtection="1">
      <alignment horizontal="center" vertical="center" wrapText="1"/>
      <protection hidden="1"/>
    </xf>
    <xf numFmtId="0" fontId="11" fillId="0" borderId="91" xfId="0" applyFont="1" applyBorder="1" applyAlignment="1" applyProtection="1">
      <alignment horizontal="center" vertical="center" wrapText="1"/>
      <protection hidden="1"/>
    </xf>
    <xf numFmtId="0" fontId="11" fillId="0" borderId="79" xfId="0" applyFont="1" applyBorder="1" applyAlignment="1" applyProtection="1">
      <alignment horizontal="center" vertical="center" wrapText="1"/>
      <protection hidden="1"/>
    </xf>
    <xf numFmtId="0" fontId="11" fillId="0" borderId="87" xfId="0" applyFont="1" applyBorder="1" applyAlignment="1" applyProtection="1">
      <alignment horizontal="center" vertical="center" wrapText="1"/>
      <protection hidden="1"/>
    </xf>
    <xf numFmtId="0" fontId="11" fillId="0" borderId="80" xfId="0" applyFont="1" applyBorder="1" applyAlignment="1" applyProtection="1">
      <alignment horizontal="center" vertical="center" wrapText="1"/>
      <protection hidden="1"/>
    </xf>
    <xf numFmtId="0" fontId="11" fillId="0" borderId="86" xfId="0" applyFont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/>
      <protection hidden="1"/>
    </xf>
    <xf numFmtId="0" fontId="0" fillId="0" borderId="124" xfId="0" applyBorder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0" fillId="34" borderId="91" xfId="0" applyFont="1" applyFill="1" applyBorder="1" applyAlignment="1" applyProtection="1">
      <alignment horizontal="left" vertical="center" wrapText="1"/>
      <protection locked="0"/>
    </xf>
    <xf numFmtId="0" fontId="0" fillId="34" borderId="79" xfId="0" applyFont="1" applyFill="1" applyBorder="1" applyAlignment="1" applyProtection="1">
      <alignment horizontal="left" vertical="center" wrapText="1"/>
      <protection locked="0"/>
    </xf>
    <xf numFmtId="0" fontId="0" fillId="34" borderId="8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  <protection hidden="1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75" xfId="0" applyBorder="1" applyAlignment="1" applyProtection="1">
      <alignment horizontal="left" vertical="center"/>
      <protection hidden="1"/>
    </xf>
    <xf numFmtId="0" fontId="0" fillId="35" borderId="91" xfId="0" applyFont="1" applyFill="1" applyBorder="1" applyAlignment="1" applyProtection="1">
      <alignment horizontal="left" vertical="center" wrapText="1"/>
      <protection hidden="1"/>
    </xf>
    <xf numFmtId="0" fontId="0" fillId="35" borderId="79" xfId="0" applyFont="1" applyFill="1" applyBorder="1" applyAlignment="1" applyProtection="1">
      <alignment horizontal="left" vertical="center" wrapText="1"/>
      <protection hidden="1"/>
    </xf>
    <xf numFmtId="0" fontId="0" fillId="35" borderId="86" xfId="0" applyFont="1" applyFill="1" applyBorder="1" applyAlignment="1" applyProtection="1">
      <alignment horizontal="left" vertical="center" wrapText="1"/>
      <protection hidden="1"/>
    </xf>
    <xf numFmtId="0" fontId="0" fillId="0" borderId="112" xfId="0" applyBorder="1" applyAlignment="1" applyProtection="1">
      <alignment horizontal="left" vertical="center"/>
      <protection hidden="1"/>
    </xf>
    <xf numFmtId="0" fontId="0" fillId="0" borderId="115" xfId="0" applyBorder="1" applyAlignment="1" applyProtection="1">
      <alignment horizontal="left" vertical="center"/>
      <protection hidden="1"/>
    </xf>
    <xf numFmtId="0" fontId="0" fillId="0" borderId="103" xfId="0" applyBorder="1" applyAlignment="1" applyProtection="1">
      <alignment horizontal="left" vertical="center"/>
      <protection hidden="1"/>
    </xf>
    <xf numFmtId="0" fontId="3" fillId="0" borderId="104" xfId="0" applyFont="1" applyBorder="1" applyAlignment="1" applyProtection="1">
      <alignment horizontal="left" vertical="center" wrapText="1"/>
      <protection hidden="1"/>
    </xf>
    <xf numFmtId="0" fontId="3" fillId="0" borderId="99" xfId="0" applyFont="1" applyBorder="1" applyAlignment="1" applyProtection="1">
      <alignment horizontal="left" vertical="center" wrapText="1"/>
      <protection hidden="1"/>
    </xf>
    <xf numFmtId="0" fontId="3" fillId="0" borderId="134" xfId="0" applyFont="1" applyBorder="1" applyAlignment="1" applyProtection="1">
      <alignment horizontal="left" vertical="center" wrapText="1"/>
      <protection hidden="1"/>
    </xf>
    <xf numFmtId="0" fontId="11" fillId="0" borderId="63" xfId="0" applyFont="1" applyBorder="1" applyAlignment="1" applyProtection="1">
      <alignment horizontal="left" vertical="center"/>
      <protection hidden="1"/>
    </xf>
    <xf numFmtId="0" fontId="11" fillId="0" borderId="64" xfId="0" applyFont="1" applyBorder="1" applyAlignment="1" applyProtection="1">
      <alignment horizontal="left" vertical="center"/>
      <protection hidden="1"/>
    </xf>
    <xf numFmtId="0" fontId="11" fillId="0" borderId="71" xfId="0" applyFont="1" applyBorder="1" applyAlignment="1" applyProtection="1">
      <alignment horizontal="left" vertical="center"/>
      <protection hidden="1"/>
    </xf>
    <xf numFmtId="0" fontId="3" fillId="0" borderId="104" xfId="0" applyFont="1" applyBorder="1" applyAlignment="1" applyProtection="1">
      <alignment horizontal="left" vertical="center"/>
      <protection hidden="1"/>
    </xf>
    <xf numFmtId="0" fontId="3" fillId="0" borderId="99" xfId="0" applyFont="1" applyBorder="1" applyAlignment="1" applyProtection="1">
      <alignment horizontal="left" vertical="center"/>
      <protection hidden="1"/>
    </xf>
    <xf numFmtId="0" fontId="3" fillId="0" borderId="134" xfId="0" applyFont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horizontal="left" vertical="center" wrapText="1"/>
      <protection hidden="1"/>
    </xf>
    <xf numFmtId="0" fontId="0" fillId="0" borderId="71" xfId="0" applyBorder="1" applyAlignment="1" applyProtection="1">
      <alignment horizontal="left" vertical="center" wrapText="1"/>
      <protection hidden="1"/>
    </xf>
    <xf numFmtId="0" fontId="14" fillId="0" borderId="127" xfId="0" applyFont="1" applyBorder="1" applyAlignment="1" applyProtection="1">
      <alignment horizontal="center" vertical="center"/>
      <protection hidden="1"/>
    </xf>
    <xf numFmtId="0" fontId="14" fillId="0" borderId="92" xfId="0" applyFont="1" applyBorder="1" applyAlignment="1" applyProtection="1">
      <alignment horizontal="center" vertical="center"/>
      <protection hidden="1"/>
    </xf>
    <xf numFmtId="0" fontId="14" fillId="0" borderId="116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left" vertical="center"/>
      <protection hidden="1"/>
    </xf>
    <xf numFmtId="0" fontId="3" fillId="0" borderId="96" xfId="0" applyFont="1" applyBorder="1" applyAlignment="1" applyProtection="1">
      <alignment horizontal="left" vertical="center"/>
      <protection hidden="1"/>
    </xf>
    <xf numFmtId="0" fontId="3" fillId="0" borderId="74" xfId="0" applyFont="1" applyBorder="1" applyAlignment="1" applyProtection="1">
      <alignment horizontal="left" vertical="center"/>
      <protection hidden="1"/>
    </xf>
    <xf numFmtId="0" fontId="0" fillId="34" borderId="91" xfId="0" applyFont="1" applyFill="1" applyBorder="1" applyAlignment="1" applyProtection="1">
      <alignment vertical="center" wrapText="1"/>
      <protection locked="0"/>
    </xf>
    <xf numFmtId="0" fontId="0" fillId="34" borderId="79" xfId="0" applyFont="1" applyFill="1" applyBorder="1" applyAlignment="1" applyProtection="1">
      <alignment vertical="center" wrapText="1"/>
      <protection locked="0"/>
    </xf>
    <xf numFmtId="0" fontId="0" fillId="34" borderId="86" xfId="0" applyFont="1" applyFill="1" applyBorder="1" applyAlignment="1" applyProtection="1">
      <alignment vertical="center" wrapText="1"/>
      <protection locked="0"/>
    </xf>
    <xf numFmtId="0" fontId="0" fillId="0" borderId="64" xfId="0" applyFont="1" applyBorder="1" applyAlignment="1" applyProtection="1">
      <alignment horizontal="left" vertical="center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0" fillId="0" borderId="82" xfId="0" applyFont="1" applyBorder="1" applyAlignment="1" applyProtection="1">
      <alignment horizontal="left" vertical="center"/>
      <protection hidden="1"/>
    </xf>
    <xf numFmtId="0" fontId="0" fillId="0" borderId="75" xfId="0" applyFont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center" vertical="center"/>
      <protection hidden="1"/>
    </xf>
    <xf numFmtId="0" fontId="0" fillId="0" borderId="115" xfId="0" applyFont="1" applyBorder="1" applyAlignment="1" applyProtection="1">
      <alignment horizontal="center" vertical="center"/>
      <protection hidden="1"/>
    </xf>
    <xf numFmtId="0" fontId="0" fillId="0" borderId="10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1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77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right" vertical="center"/>
      <protection/>
    </xf>
    <xf numFmtId="0" fontId="4" fillId="0" borderId="135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4" fillId="0" borderId="128" xfId="0" applyFont="1" applyBorder="1" applyAlignment="1" applyProtection="1">
      <alignment horizontal="center" vertical="center" wrapText="1"/>
      <protection/>
    </xf>
    <xf numFmtId="0" fontId="4" fillId="0" borderId="1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89" xfId="0" applyFont="1" applyBorder="1" applyAlignment="1" applyProtection="1">
      <alignment horizontal="center" vertical="center" wrapText="1"/>
      <protection/>
    </xf>
    <xf numFmtId="0" fontId="4" fillId="0" borderId="135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4" fillId="0" borderId="137" xfId="0" applyFont="1" applyBorder="1" applyAlignment="1" applyProtection="1">
      <alignment horizontal="center" vertical="center" wrapText="1"/>
      <protection/>
    </xf>
    <xf numFmtId="0" fontId="4" fillId="0" borderId="1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6" fillId="0" borderId="13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8" xfId="0" applyFont="1" applyBorder="1" applyAlignment="1" applyProtection="1">
      <alignment horizontal="center" wrapText="1"/>
      <protection/>
    </xf>
    <xf numFmtId="0" fontId="4" fillId="0" borderId="139" xfId="0" applyFont="1" applyBorder="1" applyAlignment="1" applyProtection="1">
      <alignment horizontal="center" wrapText="1"/>
      <protection/>
    </xf>
    <xf numFmtId="0" fontId="4" fillId="0" borderId="140" xfId="0" applyFont="1" applyBorder="1" applyAlignment="1" applyProtection="1">
      <alignment horizontal="center" wrapText="1"/>
      <protection/>
    </xf>
    <xf numFmtId="0" fontId="4" fillId="0" borderId="135" xfId="0" applyFont="1" applyBorder="1" applyAlignment="1" applyProtection="1">
      <alignment horizontal="center" wrapText="1"/>
      <protection/>
    </xf>
    <xf numFmtId="0" fontId="4" fillId="0" borderId="92" xfId="0" applyFont="1" applyBorder="1" applyAlignment="1" applyProtection="1">
      <alignment horizontal="center" wrapText="1"/>
      <protection/>
    </xf>
    <xf numFmtId="0" fontId="4" fillId="0" borderId="137" xfId="0" applyFont="1" applyBorder="1" applyAlignment="1" applyProtection="1">
      <alignment horizontal="center" wrapText="1"/>
      <protection/>
    </xf>
    <xf numFmtId="0" fontId="4" fillId="0" borderId="141" xfId="0" applyFont="1" applyBorder="1" applyAlignment="1" applyProtection="1">
      <alignment horizontal="center" vertical="center" wrapText="1"/>
      <protection/>
    </xf>
    <xf numFmtId="0" fontId="4" fillId="0" borderId="142" xfId="0" applyFont="1" applyBorder="1" applyAlignment="1" applyProtection="1">
      <alignment horizontal="center" vertical="center" wrapText="1"/>
      <protection/>
    </xf>
    <xf numFmtId="0" fontId="4" fillId="0" borderId="143" xfId="0" applyFont="1" applyBorder="1" applyAlignment="1" applyProtection="1">
      <alignment horizontal="center" vertical="center" wrapText="1"/>
      <protection/>
    </xf>
    <xf numFmtId="0" fontId="4" fillId="0" borderId="127" xfId="0" applyFont="1" applyBorder="1" applyAlignment="1" applyProtection="1">
      <alignment horizontal="center" vertical="center" wrapText="1"/>
      <protection/>
    </xf>
    <xf numFmtId="0" fontId="4" fillId="0" borderId="13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7" xfId="0" applyFont="1" applyBorder="1" applyAlignment="1" applyProtection="1">
      <alignment horizontal="center" vertical="top" wrapText="1"/>
      <protection/>
    </xf>
    <xf numFmtId="0" fontId="4" fillId="0" borderId="77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96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top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hidden="1"/>
    </xf>
    <xf numFmtId="1" fontId="0" fillId="34" borderId="77" xfId="0" applyNumberFormat="1" applyFont="1" applyFill="1" applyBorder="1" applyAlignment="1" applyProtection="1">
      <alignment horizontal="center" vertical="center"/>
      <protection locked="0"/>
    </xf>
    <xf numFmtId="1" fontId="0" fillId="34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  <xf numFmtId="49" fontId="0" fillId="34" borderId="6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4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65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8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49" fontId="0" fillId="34" borderId="7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43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5;&#1103;\GodOthet\GodOtch\GodOtch\2009\&#1057;&#1064;\Ver1\&#1054;&#1090;&#1095;&#1077;&#1090;_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_&#1082;&#1075;_&#1089;&#1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сведения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4а"/>
      <sheetName val="Табл.24б"/>
      <sheetName val="Табл.25"/>
      <sheetName val="Табл.26"/>
      <sheetName val="Табл.27,28"/>
    </sheetNames>
    <sheetDataSet>
      <sheetData sheetId="0">
        <row r="24">
          <cell r="B24" t="str">
            <v>Русский язык</v>
          </cell>
        </row>
        <row r="25">
          <cell r="B25" t="str">
            <v>Математика</v>
          </cell>
        </row>
        <row r="26">
          <cell r="B26" t="str">
            <v>Биология</v>
          </cell>
        </row>
        <row r="27">
          <cell r="B27" t="str">
            <v>География</v>
          </cell>
        </row>
        <row r="28">
          <cell r="B28" t="str">
            <v>История</v>
          </cell>
        </row>
        <row r="29">
          <cell r="B29" t="str">
            <v>Литература</v>
          </cell>
        </row>
        <row r="30">
          <cell r="B30" t="str">
            <v>Физика</v>
          </cell>
        </row>
        <row r="31">
          <cell r="B31" t="str">
            <v>Химия</v>
          </cell>
        </row>
        <row r="32">
          <cell r="B32" t="str">
            <v>Английский язык</v>
          </cell>
        </row>
        <row r="33">
          <cell r="B33" t="str">
            <v>Немецкий язык</v>
          </cell>
        </row>
        <row r="34">
          <cell r="B34" t="str">
            <v>Французский язык</v>
          </cell>
        </row>
        <row r="35">
          <cell r="B35" t="str">
            <v>Обществознание</v>
          </cell>
        </row>
        <row r="36">
          <cell r="B36" t="str">
            <v>Информатика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.сведения"/>
      <sheetName val="Табл.1"/>
      <sheetName val="Табл.2"/>
      <sheetName val="Табл.3"/>
      <sheetName val="Табл.4 old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2а"/>
      <sheetName val="Табл.22б"/>
      <sheetName val="Табл.23"/>
      <sheetName val="Табл.24"/>
    </sheetNames>
    <sheetDataSet>
      <sheetData sheetId="0">
        <row r="24">
          <cell r="B24" t="str">
            <v>Русский язык</v>
          </cell>
        </row>
        <row r="25">
          <cell r="B25" t="str">
            <v>Математика</v>
          </cell>
        </row>
        <row r="26">
          <cell r="B26" t="str">
            <v>Биология</v>
          </cell>
        </row>
        <row r="27">
          <cell r="B27" t="str">
            <v>География</v>
          </cell>
        </row>
        <row r="28">
          <cell r="B28" t="str">
            <v>История</v>
          </cell>
        </row>
        <row r="29">
          <cell r="B29" t="str">
            <v>Литература</v>
          </cell>
        </row>
        <row r="30">
          <cell r="B30" t="str">
            <v>Физика</v>
          </cell>
        </row>
        <row r="31">
          <cell r="B31" t="str">
            <v>Химия</v>
          </cell>
        </row>
        <row r="32">
          <cell r="B32" t="str">
            <v>Английский язык</v>
          </cell>
        </row>
        <row r="33">
          <cell r="B33" t="str">
            <v>Немецкий язык</v>
          </cell>
        </row>
        <row r="34">
          <cell r="B34" t="str">
            <v>Французский язык</v>
          </cell>
        </row>
        <row r="35">
          <cell r="B35" t="str">
            <v>Обществознание</v>
          </cell>
        </row>
        <row r="36">
          <cell r="B36" t="str">
            <v>Информатика</v>
          </cell>
        </row>
        <row r="43">
          <cell r="B43" t="str">
            <v>Слепые</v>
          </cell>
        </row>
        <row r="44">
          <cell r="B44" t="str">
            <v>Слабовидящие</v>
          </cell>
        </row>
        <row r="45">
          <cell r="B45" t="str">
            <v>Глухие</v>
          </cell>
        </row>
        <row r="46">
          <cell r="B46" t="str">
            <v>Слабослышащие</v>
          </cell>
        </row>
        <row r="47">
          <cell r="B47" t="str">
            <v>С тяжелыми нарушениями речи</v>
          </cell>
        </row>
        <row r="48">
          <cell r="B48" t="str">
            <v>С нарушением опорно-двигательной системы</v>
          </cell>
        </row>
        <row r="49">
          <cell r="B49" t="str">
            <v>С задержкой психического развития</v>
          </cell>
        </row>
        <row r="50">
          <cell r="B50" t="str">
            <v>Другие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B1:G55"/>
  <sheetViews>
    <sheetView showZeros="0" zoomScalePageLayoutView="0" workbookViewId="0" topLeftCell="A1">
      <selection activeCell="C20" sqref="C20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7.125" style="0" customWidth="1"/>
    <col min="4" max="4" width="5.75390625" style="0" customWidth="1"/>
    <col min="5" max="5" width="1.875" style="0" customWidth="1"/>
    <col min="6" max="6" width="5.75390625" style="0" customWidth="1"/>
    <col min="7" max="7" width="44.625" style="0" customWidth="1"/>
  </cols>
  <sheetData>
    <row r="1" spans="2:7" s="3" customFormat="1" ht="34.5" customHeight="1">
      <c r="B1" s="739" t="s">
        <v>99</v>
      </c>
      <c r="C1" s="739"/>
      <c r="D1" s="739"/>
      <c r="E1" s="739"/>
      <c r="F1" s="739"/>
      <c r="G1" s="739"/>
    </row>
    <row r="2" spans="2:7" ht="12.75">
      <c r="B2" s="738"/>
      <c r="C2" s="738"/>
      <c r="D2" s="740"/>
      <c r="E2" s="740"/>
      <c r="F2" s="740"/>
      <c r="G2" s="740"/>
    </row>
    <row r="3" spans="2:7" ht="12.75">
      <c r="B3" s="4" t="s">
        <v>122</v>
      </c>
      <c r="C3" s="4"/>
      <c r="D3" s="740" t="s">
        <v>333</v>
      </c>
      <c r="E3" s="740"/>
      <c r="F3" s="740"/>
      <c r="G3" s="740"/>
    </row>
    <row r="4" spans="2:7" ht="12.75">
      <c r="B4" s="738" t="s">
        <v>100</v>
      </c>
      <c r="C4" s="738"/>
      <c r="D4" s="741" t="s">
        <v>334</v>
      </c>
      <c r="E4" s="741"/>
      <c r="F4" s="741"/>
      <c r="G4" s="741"/>
    </row>
    <row r="5" spans="2:7" ht="12.75">
      <c r="B5" s="738" t="s">
        <v>259</v>
      </c>
      <c r="C5" s="738"/>
      <c r="D5" s="603">
        <v>2014</v>
      </c>
      <c r="E5" s="604" t="s">
        <v>258</v>
      </c>
      <c r="F5" s="605">
        <v>2015</v>
      </c>
      <c r="G5" s="137"/>
    </row>
    <row r="6" ht="13.5" thickBot="1"/>
    <row r="7" spans="2:4" ht="51.75" customHeight="1" thickBot="1">
      <c r="B7" s="38" t="s">
        <v>42</v>
      </c>
      <c r="C7" s="39" t="s">
        <v>321</v>
      </c>
      <c r="D7" s="21"/>
    </row>
    <row r="8" spans="2:4" ht="12.75">
      <c r="B8" s="32" t="s">
        <v>101</v>
      </c>
      <c r="C8" s="342"/>
      <c r="D8" s="36"/>
    </row>
    <row r="9" spans="2:4" ht="12.75">
      <c r="B9" s="33" t="s">
        <v>102</v>
      </c>
      <c r="C9" s="343"/>
      <c r="D9" s="36"/>
    </row>
    <row r="10" spans="2:4" ht="12.75">
      <c r="B10" s="33" t="s">
        <v>103</v>
      </c>
      <c r="C10" s="343"/>
      <c r="D10" s="36"/>
    </row>
    <row r="11" spans="2:4" ht="12.75">
      <c r="B11" s="33" t="s">
        <v>104</v>
      </c>
      <c r="C11" s="343"/>
      <c r="D11" s="36"/>
    </row>
    <row r="12" spans="2:4" ht="12.75">
      <c r="B12" s="33" t="s">
        <v>105</v>
      </c>
      <c r="C12" s="343"/>
      <c r="D12" s="36"/>
    </row>
    <row r="13" spans="2:4" ht="12.75">
      <c r="B13" s="33" t="s">
        <v>106</v>
      </c>
      <c r="C13" s="343"/>
      <c r="D13" s="36"/>
    </row>
    <row r="14" spans="2:4" ht="12.75">
      <c r="B14" s="33" t="s">
        <v>107</v>
      </c>
      <c r="C14" s="343">
        <v>22</v>
      </c>
      <c r="D14" s="36"/>
    </row>
    <row r="15" spans="2:4" ht="12.75">
      <c r="B15" s="33" t="s">
        <v>108</v>
      </c>
      <c r="C15" s="343">
        <v>33</v>
      </c>
      <c r="D15" s="36"/>
    </row>
    <row r="16" spans="2:4" ht="12.75">
      <c r="B16" s="33" t="s">
        <v>109</v>
      </c>
      <c r="C16" s="343">
        <v>64</v>
      </c>
      <c r="D16" s="36"/>
    </row>
    <row r="17" spans="2:4" ht="12.75">
      <c r="B17" s="33" t="s">
        <v>110</v>
      </c>
      <c r="C17" s="343">
        <v>31</v>
      </c>
      <c r="D17" s="36"/>
    </row>
    <row r="18" spans="2:4" ht="12.75">
      <c r="B18" s="33" t="s">
        <v>305</v>
      </c>
      <c r="C18" s="343">
        <v>58</v>
      </c>
      <c r="D18" s="36"/>
    </row>
    <row r="19" spans="2:4" ht="13.5" thickBot="1">
      <c r="B19" s="115" t="s">
        <v>260</v>
      </c>
      <c r="C19" s="344">
        <v>20</v>
      </c>
      <c r="D19" s="36"/>
    </row>
    <row r="20" spans="2:3" ht="13.5" thickBot="1">
      <c r="B20" s="37" t="s">
        <v>57</v>
      </c>
      <c r="C20" s="345">
        <f>SUM(C8:C19)</f>
        <v>228</v>
      </c>
    </row>
    <row r="21" ht="26.25" customHeight="1"/>
    <row r="22" ht="25.5" customHeight="1" hidden="1" thickBot="1">
      <c r="B22" s="3" t="s">
        <v>144</v>
      </c>
    </row>
    <row r="23" spans="2:3" ht="12.75" customHeight="1" hidden="1" thickBot="1">
      <c r="B23" s="140" t="s">
        <v>261</v>
      </c>
      <c r="C23" s="141" t="s">
        <v>155</v>
      </c>
    </row>
    <row r="24" spans="2:3" ht="12.75" hidden="1">
      <c r="B24" s="142" t="s">
        <v>146</v>
      </c>
      <c r="C24" s="143" t="s">
        <v>146</v>
      </c>
    </row>
    <row r="25" spans="2:3" ht="12.75" hidden="1">
      <c r="B25" s="144" t="s">
        <v>152</v>
      </c>
      <c r="C25" s="145" t="s">
        <v>152</v>
      </c>
    </row>
    <row r="26" spans="2:3" ht="12.75" hidden="1">
      <c r="B26" s="146" t="s">
        <v>114</v>
      </c>
      <c r="C26" s="145" t="s">
        <v>111</v>
      </c>
    </row>
    <row r="27" spans="2:3" ht="12.75" hidden="1">
      <c r="B27" s="144" t="s">
        <v>115</v>
      </c>
      <c r="C27" s="145" t="s">
        <v>112</v>
      </c>
    </row>
    <row r="28" spans="2:3" ht="12.75" hidden="1">
      <c r="B28" s="144" t="s">
        <v>116</v>
      </c>
      <c r="C28" s="145" t="s">
        <v>113</v>
      </c>
    </row>
    <row r="29" spans="2:3" ht="12.75" hidden="1">
      <c r="B29" s="144" t="s">
        <v>113</v>
      </c>
      <c r="C29" s="145" t="s">
        <v>145</v>
      </c>
    </row>
    <row r="30" spans="2:3" ht="12.75" hidden="1">
      <c r="B30" s="144" t="s">
        <v>145</v>
      </c>
      <c r="C30" s="145" t="s">
        <v>115</v>
      </c>
    </row>
    <row r="31" spans="2:3" ht="12.75" hidden="1">
      <c r="B31" s="144" t="s">
        <v>111</v>
      </c>
      <c r="C31" s="145" t="s">
        <v>116</v>
      </c>
    </row>
    <row r="32" spans="2:3" ht="12.75" hidden="1">
      <c r="B32" s="144" t="s">
        <v>112</v>
      </c>
      <c r="C32" s="145"/>
    </row>
    <row r="33" spans="2:3" ht="12.75" hidden="1">
      <c r="B33" s="144" t="s">
        <v>150</v>
      </c>
      <c r="C33" s="145"/>
    </row>
    <row r="34" spans="2:3" ht="12.75" hidden="1">
      <c r="B34" s="144" t="s">
        <v>151</v>
      </c>
      <c r="C34" s="147"/>
    </row>
    <row r="35" spans="2:3" ht="12.75" hidden="1">
      <c r="B35" s="144" t="s">
        <v>147</v>
      </c>
      <c r="C35" s="148"/>
    </row>
    <row r="36" spans="2:3" ht="13.5" hidden="1" thickBot="1">
      <c r="B36" s="149" t="s">
        <v>56</v>
      </c>
      <c r="C36" s="150"/>
    </row>
    <row r="37" ht="12.75" hidden="1"/>
    <row r="38" ht="21.75" customHeight="1" hidden="1" thickBot="1">
      <c r="B38" s="151" t="s">
        <v>156</v>
      </c>
    </row>
    <row r="39" spans="2:3" ht="12.75" hidden="1">
      <c r="B39" s="152" t="s">
        <v>157</v>
      </c>
      <c r="C39" s="153"/>
    </row>
    <row r="40" spans="2:3" ht="13.5" hidden="1" thickBot="1">
      <c r="B40" s="154" t="s">
        <v>158</v>
      </c>
      <c r="C40" s="155"/>
    </row>
    <row r="41" ht="12.75" hidden="1"/>
    <row r="42" ht="19.5" customHeight="1" hidden="1">
      <c r="B42" s="3" t="s">
        <v>159</v>
      </c>
    </row>
    <row r="43" ht="12.75" customHeight="1" hidden="1">
      <c r="B43" s="156" t="s">
        <v>160</v>
      </c>
    </row>
    <row r="44" ht="12.75" customHeight="1" hidden="1">
      <c r="B44" s="156" t="s">
        <v>161</v>
      </c>
    </row>
    <row r="45" ht="12.75" customHeight="1" hidden="1">
      <c r="B45" s="156" t="s">
        <v>162</v>
      </c>
    </row>
    <row r="46" ht="12.75" customHeight="1" hidden="1">
      <c r="B46" s="156" t="s">
        <v>163</v>
      </c>
    </row>
    <row r="47" ht="12.75" customHeight="1" hidden="1">
      <c r="B47" s="157" t="s">
        <v>164</v>
      </c>
    </row>
    <row r="48" ht="12.75" customHeight="1" hidden="1">
      <c r="B48" s="157" t="s">
        <v>165</v>
      </c>
    </row>
    <row r="49" ht="12.75" customHeight="1" hidden="1">
      <c r="B49" s="158" t="s">
        <v>166</v>
      </c>
    </row>
    <row r="50" ht="12.75" customHeight="1" hidden="1">
      <c r="B50" s="156" t="s">
        <v>167</v>
      </c>
    </row>
    <row r="51" ht="12.75" hidden="1"/>
    <row r="52" ht="12.75" hidden="1">
      <c r="B52" s="699">
        <v>10</v>
      </c>
    </row>
    <row r="53" ht="12.75" hidden="1">
      <c r="B53" t="s">
        <v>324</v>
      </c>
    </row>
    <row r="54" ht="12.75" hidden="1">
      <c r="B54" t="s">
        <v>326</v>
      </c>
    </row>
    <row r="55" ht="12.75" hidden="1">
      <c r="B55" s="699">
        <v>12</v>
      </c>
    </row>
    <row r="56" ht="12.75" hidden="1"/>
  </sheetData>
  <sheetProtection password="CCE7" sheet="1" objects="1" scenarios="1"/>
  <mergeCells count="7">
    <mergeCell ref="B5:C5"/>
    <mergeCell ref="B2:C2"/>
    <mergeCell ref="B4:C4"/>
    <mergeCell ref="B1:G1"/>
    <mergeCell ref="D2:G2"/>
    <mergeCell ref="D3:G3"/>
    <mergeCell ref="D4:G4"/>
  </mergeCells>
  <printOptions/>
  <pageMargins left="0.669291338582677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6"/>
  <dimension ref="A1:AF32"/>
  <sheetViews>
    <sheetView showZeros="0" zoomScalePageLayoutView="0" workbookViewId="0" topLeftCell="A1">
      <selection activeCell="A11" sqref="A11:A12"/>
    </sheetView>
  </sheetViews>
  <sheetFormatPr defaultColWidth="9.00390625" defaultRowHeight="12.75"/>
  <cols>
    <col min="1" max="2" width="9.625" style="137" customWidth="1"/>
    <col min="3" max="3" width="10.625" style="137" customWidth="1"/>
    <col min="4" max="18" width="4.75390625" style="137" customWidth="1"/>
    <col min="19" max="20" width="6.75390625" style="137" customWidth="1"/>
    <col min="21" max="22" width="8.625" style="137" customWidth="1"/>
    <col min="23" max="26" width="6.75390625" style="137" customWidth="1"/>
    <col min="27" max="28" width="5.75390625" style="137" customWidth="1"/>
    <col min="29" max="30" width="5.625" style="137" customWidth="1"/>
    <col min="31" max="32" width="5.75390625" style="137" customWidth="1"/>
    <col min="33" max="16384" width="9.125" style="137" customWidth="1"/>
  </cols>
  <sheetData>
    <row r="1" spans="1:32" ht="18">
      <c r="A1" s="985" t="s">
        <v>247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2" spans="1:32" ht="18">
      <c r="A2" s="985" t="s">
        <v>285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2" ht="18">
      <c r="A3" s="985" t="s">
        <v>286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</row>
    <row r="4" spans="1:32" ht="18">
      <c r="A4" s="985" t="str">
        <f>'Осн.сведения'!D3</f>
        <v>МОУ ВСОШ №2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</row>
    <row r="5" spans="1:32" ht="15.75">
      <c r="A5" s="986" t="s">
        <v>74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  <c r="P5" s="986"/>
      <c r="Q5" s="986"/>
      <c r="R5" s="986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</row>
    <row r="6" ht="15" customHeight="1"/>
    <row r="7" spans="16:20" ht="13.5" thickBot="1">
      <c r="P7" s="804" t="s">
        <v>233</v>
      </c>
      <c r="Q7" s="804"/>
      <c r="R7" s="804"/>
      <c r="S7" s="316"/>
      <c r="T7" s="316"/>
    </row>
    <row r="8" spans="1:18" ht="19.5" customHeight="1">
      <c r="A8" s="959" t="s">
        <v>248</v>
      </c>
      <c r="B8" s="960"/>
      <c r="C8" s="960"/>
      <c r="D8" s="960"/>
      <c r="E8" s="960"/>
      <c r="F8" s="960"/>
      <c r="G8" s="960"/>
      <c r="H8" s="960"/>
      <c r="I8" s="961"/>
      <c r="J8" s="962" t="s">
        <v>249</v>
      </c>
      <c r="K8" s="963"/>
      <c r="L8" s="963"/>
      <c r="M8" s="963"/>
      <c r="N8" s="963"/>
      <c r="O8" s="963"/>
      <c r="P8" s="963"/>
      <c r="Q8" s="963"/>
      <c r="R8" s="964"/>
    </row>
    <row r="9" spans="1:18" ht="19.5" customHeight="1" thickBot="1">
      <c r="A9" s="968" t="s">
        <v>250</v>
      </c>
      <c r="B9" s="969"/>
      <c r="C9" s="969"/>
      <c r="D9" s="969"/>
      <c r="E9" s="969"/>
      <c r="F9" s="969"/>
      <c r="G9" s="969"/>
      <c r="H9" s="969"/>
      <c r="I9" s="970"/>
      <c r="J9" s="965"/>
      <c r="K9" s="966"/>
      <c r="L9" s="966"/>
      <c r="M9" s="966"/>
      <c r="N9" s="966"/>
      <c r="O9" s="966"/>
      <c r="P9" s="966"/>
      <c r="Q9" s="966"/>
      <c r="R9" s="967"/>
    </row>
    <row r="10" spans="1:18" ht="40.5" customHeight="1" thickBot="1">
      <c r="A10" s="965" t="s">
        <v>287</v>
      </c>
      <c r="B10" s="966"/>
      <c r="C10" s="967"/>
      <c r="D10" s="982" t="s">
        <v>76</v>
      </c>
      <c r="E10" s="982"/>
      <c r="F10" s="983"/>
      <c r="G10" s="973" t="s">
        <v>77</v>
      </c>
      <c r="H10" s="982"/>
      <c r="I10" s="984"/>
      <c r="J10" s="975" t="s">
        <v>251</v>
      </c>
      <c r="K10" s="976"/>
      <c r="L10" s="977"/>
      <c r="M10" s="978" t="s">
        <v>75</v>
      </c>
      <c r="N10" s="976"/>
      <c r="O10" s="976"/>
      <c r="P10" s="978" t="s">
        <v>149</v>
      </c>
      <c r="Q10" s="976"/>
      <c r="R10" s="979"/>
    </row>
    <row r="11" spans="1:18" ht="25.5" customHeight="1">
      <c r="A11" s="946" t="s">
        <v>288</v>
      </c>
      <c r="B11" s="948" t="s">
        <v>289</v>
      </c>
      <c r="C11" s="957" t="s">
        <v>290</v>
      </c>
      <c r="D11" s="952" t="s">
        <v>78</v>
      </c>
      <c r="E11" s="944" t="s">
        <v>79</v>
      </c>
      <c r="F11" s="954" t="s">
        <v>291</v>
      </c>
      <c r="G11" s="954" t="s">
        <v>78</v>
      </c>
      <c r="H11" s="944" t="s">
        <v>79</v>
      </c>
      <c r="I11" s="980" t="s">
        <v>291</v>
      </c>
      <c r="J11" s="981" t="s">
        <v>78</v>
      </c>
      <c r="K11" s="944" t="s">
        <v>79</v>
      </c>
      <c r="L11" s="954" t="s">
        <v>291</v>
      </c>
      <c r="M11" s="954" t="s">
        <v>78</v>
      </c>
      <c r="N11" s="944" t="s">
        <v>79</v>
      </c>
      <c r="O11" s="954" t="s">
        <v>291</v>
      </c>
      <c r="P11" s="944" t="s">
        <v>78</v>
      </c>
      <c r="Q11" s="944" t="s">
        <v>79</v>
      </c>
      <c r="R11" s="950" t="s">
        <v>291</v>
      </c>
    </row>
    <row r="12" spans="1:18" ht="17.25" customHeight="1" thickBot="1">
      <c r="A12" s="947"/>
      <c r="B12" s="949"/>
      <c r="C12" s="958"/>
      <c r="D12" s="953"/>
      <c r="E12" s="945"/>
      <c r="F12" s="945"/>
      <c r="G12" s="945"/>
      <c r="H12" s="945"/>
      <c r="I12" s="951"/>
      <c r="J12" s="956"/>
      <c r="K12" s="945"/>
      <c r="L12" s="945"/>
      <c r="M12" s="945"/>
      <c r="N12" s="945"/>
      <c r="O12" s="945"/>
      <c r="P12" s="945"/>
      <c r="Q12" s="945"/>
      <c r="R12" s="951"/>
    </row>
    <row r="13" spans="1:18" ht="40.5" customHeight="1" thickBot="1">
      <c r="A13" s="460"/>
      <c r="B13" s="718"/>
      <c r="C13" s="461"/>
      <c r="D13" s="462"/>
      <c r="E13" s="719"/>
      <c r="F13" s="463"/>
      <c r="G13" s="463"/>
      <c r="H13" s="720"/>
      <c r="I13" s="461"/>
      <c r="J13" s="460"/>
      <c r="K13" s="719"/>
      <c r="L13" s="463"/>
      <c r="M13" s="463"/>
      <c r="N13" s="721"/>
      <c r="O13" s="463"/>
      <c r="P13" s="463"/>
      <c r="Q13" s="720"/>
      <c r="R13" s="461"/>
    </row>
    <row r="16" ht="13.5" thickBot="1"/>
    <row r="17" spans="1:18" ht="19.5" customHeight="1">
      <c r="A17" s="959" t="s">
        <v>252</v>
      </c>
      <c r="B17" s="960"/>
      <c r="C17" s="960"/>
      <c r="D17" s="960"/>
      <c r="E17" s="960"/>
      <c r="F17" s="960"/>
      <c r="G17" s="960"/>
      <c r="H17" s="960"/>
      <c r="I17" s="961"/>
      <c r="J17" s="962" t="s">
        <v>249</v>
      </c>
      <c r="K17" s="963"/>
      <c r="L17" s="963"/>
      <c r="M17" s="963"/>
      <c r="N17" s="963"/>
      <c r="O17" s="963"/>
      <c r="P17" s="963"/>
      <c r="Q17" s="963"/>
      <c r="R17" s="964"/>
    </row>
    <row r="18" spans="1:18" ht="19.5" customHeight="1" thickBot="1">
      <c r="A18" s="968" t="s">
        <v>253</v>
      </c>
      <c r="B18" s="969"/>
      <c r="C18" s="969"/>
      <c r="D18" s="969"/>
      <c r="E18" s="969"/>
      <c r="F18" s="969"/>
      <c r="G18" s="969"/>
      <c r="H18" s="969"/>
      <c r="I18" s="970"/>
      <c r="J18" s="965"/>
      <c r="K18" s="966"/>
      <c r="L18" s="966"/>
      <c r="M18" s="966"/>
      <c r="N18" s="966"/>
      <c r="O18" s="966"/>
      <c r="P18" s="966"/>
      <c r="Q18" s="966"/>
      <c r="R18" s="967"/>
    </row>
    <row r="19" spans="1:18" ht="41.25" customHeight="1" thickBot="1">
      <c r="A19" s="965" t="s">
        <v>287</v>
      </c>
      <c r="B19" s="966"/>
      <c r="C19" s="967"/>
      <c r="D19" s="971" t="s">
        <v>76</v>
      </c>
      <c r="E19" s="971"/>
      <c r="F19" s="972"/>
      <c r="G19" s="972" t="s">
        <v>77</v>
      </c>
      <c r="H19" s="973"/>
      <c r="I19" s="974"/>
      <c r="J19" s="975" t="s">
        <v>251</v>
      </c>
      <c r="K19" s="976"/>
      <c r="L19" s="977"/>
      <c r="M19" s="978" t="s">
        <v>75</v>
      </c>
      <c r="N19" s="976"/>
      <c r="O19" s="976"/>
      <c r="P19" s="978" t="s">
        <v>149</v>
      </c>
      <c r="Q19" s="976"/>
      <c r="R19" s="979"/>
    </row>
    <row r="20" spans="1:18" ht="25.5" customHeight="1">
      <c r="A20" s="946" t="s">
        <v>288</v>
      </c>
      <c r="B20" s="948" t="s">
        <v>289</v>
      </c>
      <c r="C20" s="957" t="s">
        <v>290</v>
      </c>
      <c r="D20" s="952" t="s">
        <v>78</v>
      </c>
      <c r="E20" s="944" t="s">
        <v>79</v>
      </c>
      <c r="F20" s="944" t="s">
        <v>291</v>
      </c>
      <c r="G20" s="952" t="s">
        <v>78</v>
      </c>
      <c r="H20" s="944" t="s">
        <v>79</v>
      </c>
      <c r="I20" s="954" t="s">
        <v>291</v>
      </c>
      <c r="J20" s="955" t="s">
        <v>78</v>
      </c>
      <c r="K20" s="944" t="s">
        <v>79</v>
      </c>
      <c r="L20" s="944" t="s">
        <v>291</v>
      </c>
      <c r="M20" s="944" t="s">
        <v>78</v>
      </c>
      <c r="N20" s="944" t="s">
        <v>79</v>
      </c>
      <c r="O20" s="944" t="s">
        <v>291</v>
      </c>
      <c r="P20" s="944" t="s">
        <v>78</v>
      </c>
      <c r="Q20" s="944" t="s">
        <v>79</v>
      </c>
      <c r="R20" s="950" t="s">
        <v>291</v>
      </c>
    </row>
    <row r="21" spans="1:18" ht="17.25" customHeight="1" thickBot="1">
      <c r="A21" s="947"/>
      <c r="B21" s="949"/>
      <c r="C21" s="958"/>
      <c r="D21" s="953"/>
      <c r="E21" s="945"/>
      <c r="F21" s="945"/>
      <c r="G21" s="953"/>
      <c r="H21" s="945"/>
      <c r="I21" s="945"/>
      <c r="J21" s="956"/>
      <c r="K21" s="945"/>
      <c r="L21" s="945"/>
      <c r="M21" s="945"/>
      <c r="N21" s="945"/>
      <c r="O21" s="945"/>
      <c r="P21" s="945"/>
      <c r="Q21" s="945"/>
      <c r="R21" s="951"/>
    </row>
    <row r="22" spans="1:18" ht="40.5" customHeight="1" thickBot="1">
      <c r="A22" s="464"/>
      <c r="B22" s="722"/>
      <c r="C22" s="465"/>
      <c r="D22" s="466"/>
      <c r="E22" s="723"/>
      <c r="F22" s="467"/>
      <c r="G22" s="466"/>
      <c r="H22" s="723"/>
      <c r="I22" s="467"/>
      <c r="J22" s="464"/>
      <c r="K22" s="723"/>
      <c r="L22" s="467"/>
      <c r="M22" s="467"/>
      <c r="N22" s="724"/>
      <c r="O22" s="467"/>
      <c r="P22" s="467"/>
      <c r="Q22" s="725"/>
      <c r="R22" s="465"/>
    </row>
    <row r="23" spans="1:31" ht="12.75" customHeight="1">
      <c r="A23" s="317"/>
      <c r="B23" s="317"/>
      <c r="C23" s="317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9"/>
    </row>
    <row r="24" spans="1:31" ht="12.75" customHeight="1">
      <c r="A24" s="317"/>
      <c r="B24" s="317"/>
      <c r="C24" s="317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9"/>
    </row>
    <row r="25" spans="13:14" ht="13.5" thickBot="1">
      <c r="M25" s="231"/>
      <c r="N25" s="231"/>
    </row>
    <row r="26" spans="1:17" ht="12.75">
      <c r="A26" s="937" t="s">
        <v>292</v>
      </c>
      <c r="B26" s="937"/>
      <c r="C26" s="937"/>
      <c r="D26" s="937"/>
      <c r="E26" s="937"/>
      <c r="F26" s="937"/>
      <c r="G26" s="674" t="s">
        <v>293</v>
      </c>
      <c r="I26" s="674"/>
      <c r="J26" s="674"/>
      <c r="K26" s="674"/>
      <c r="L26" s="674"/>
      <c r="N26" s="230" t="s">
        <v>121</v>
      </c>
      <c r="O26" s="938"/>
      <c r="P26" s="939"/>
      <c r="Q26" s="318"/>
    </row>
    <row r="27" spans="7:17" ht="12.75">
      <c r="G27" s="674" t="s">
        <v>294</v>
      </c>
      <c r="I27" s="674"/>
      <c r="J27" s="674"/>
      <c r="K27" s="674"/>
      <c r="L27" s="674"/>
      <c r="N27" s="230" t="s">
        <v>121</v>
      </c>
      <c r="O27" s="940"/>
      <c r="P27" s="941"/>
      <c r="Q27" s="318"/>
    </row>
    <row r="28" spans="6:17" ht="13.5" thickBot="1">
      <c r="F28" s="320"/>
      <c r="G28" s="320" t="s">
        <v>295</v>
      </c>
      <c r="I28" s="674"/>
      <c r="J28" s="674"/>
      <c r="K28" s="674"/>
      <c r="L28" s="674"/>
      <c r="N28" s="321" t="s">
        <v>121</v>
      </c>
      <c r="O28" s="942"/>
      <c r="P28" s="943"/>
      <c r="Q28" s="675"/>
    </row>
    <row r="29" spans="6:15" ht="12.75">
      <c r="F29" s="320"/>
      <c r="G29" s="320"/>
      <c r="H29" s="320"/>
      <c r="I29" s="320"/>
      <c r="J29" s="320"/>
      <c r="K29" s="320"/>
      <c r="L29" s="230"/>
      <c r="M29" s="321"/>
      <c r="N29" s="321"/>
      <c r="O29" s="321"/>
    </row>
    <row r="31" spans="6:30" ht="45.75" customHeight="1">
      <c r="F31" s="235" t="s">
        <v>5</v>
      </c>
      <c r="G31" s="322"/>
      <c r="H31" s="322"/>
      <c r="I31" s="138"/>
      <c r="J31" s="138"/>
      <c r="K31" s="138"/>
      <c r="L31" s="322"/>
      <c r="M31" s="676" t="str">
        <f>'Осн.сведения'!D4</f>
        <v>Е.А. Наумова</v>
      </c>
      <c r="N31" s="676"/>
      <c r="S31" s="323"/>
      <c r="T31" s="237"/>
      <c r="V31" s="256"/>
      <c r="W31" s="256"/>
      <c r="X31" s="256"/>
      <c r="Y31" s="256"/>
      <c r="Z31" s="256"/>
      <c r="AA31" s="256"/>
      <c r="AB31" s="256"/>
      <c r="AC31" s="256"/>
      <c r="AD31" s="256"/>
    </row>
    <row r="32" ht="15">
      <c r="L32" s="255"/>
    </row>
  </sheetData>
  <sheetProtection password="CCE7" sheet="1" objects="1" scenarios="1"/>
  <mergeCells count="64">
    <mergeCell ref="A1:R1"/>
    <mergeCell ref="A2:R2"/>
    <mergeCell ref="A3:R3"/>
    <mergeCell ref="A4:R4"/>
    <mergeCell ref="A5:R5"/>
    <mergeCell ref="P7:R7"/>
    <mergeCell ref="A8:I8"/>
    <mergeCell ref="J8:R9"/>
    <mergeCell ref="A9:I9"/>
    <mergeCell ref="A10:C10"/>
    <mergeCell ref="D10:F10"/>
    <mergeCell ref="G10:I10"/>
    <mergeCell ref="J10:L10"/>
    <mergeCell ref="M10:O10"/>
    <mergeCell ref="P10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J19:L19"/>
    <mergeCell ref="M19:O19"/>
    <mergeCell ref="P19:R19"/>
    <mergeCell ref="M11:M12"/>
    <mergeCell ref="N11:N12"/>
    <mergeCell ref="O11:O12"/>
    <mergeCell ref="P11:P12"/>
    <mergeCell ref="Q11:Q12"/>
    <mergeCell ref="R11:R12"/>
    <mergeCell ref="C20:C21"/>
    <mergeCell ref="D20:D21"/>
    <mergeCell ref="E20:E21"/>
    <mergeCell ref="F20:F21"/>
    <mergeCell ref="A17:I17"/>
    <mergeCell ref="J17:R18"/>
    <mergeCell ref="A18:I18"/>
    <mergeCell ref="A19:C19"/>
    <mergeCell ref="D19:F19"/>
    <mergeCell ref="G19:I19"/>
    <mergeCell ref="Q20:Q21"/>
    <mergeCell ref="R20:R21"/>
    <mergeCell ref="G20:G21"/>
    <mergeCell ref="H20:H21"/>
    <mergeCell ref="I20:I21"/>
    <mergeCell ref="J20:J21"/>
    <mergeCell ref="K20:K21"/>
    <mergeCell ref="L20:L21"/>
    <mergeCell ref="A26:F26"/>
    <mergeCell ref="O26:P26"/>
    <mergeCell ref="O27:P27"/>
    <mergeCell ref="O28:P28"/>
    <mergeCell ref="M20:M21"/>
    <mergeCell ref="N20:N21"/>
    <mergeCell ref="O20:O21"/>
    <mergeCell ref="P20:P21"/>
    <mergeCell ref="A20:A21"/>
    <mergeCell ref="B20:B2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4"/>
  <dimension ref="A1:I45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137" customWidth="1"/>
    <col min="3" max="3" width="24.875" style="137" customWidth="1"/>
    <col min="4" max="4" width="24.75390625" style="137" customWidth="1"/>
    <col min="5" max="6" width="18.875" style="137" customWidth="1"/>
    <col min="7" max="7" width="7.375" style="137" customWidth="1"/>
    <col min="8" max="8" width="9.75390625" style="137" customWidth="1"/>
    <col min="9" max="9" width="7.375" style="245" customWidth="1"/>
    <col min="10" max="10" width="9.125" style="137" customWidth="1"/>
    <col min="11" max="11" width="10.25390625" style="137" bestFit="1" customWidth="1"/>
    <col min="12" max="16384" width="9.125" style="137" customWidth="1"/>
  </cols>
  <sheetData>
    <row r="1" spans="1:9" ht="18">
      <c r="A1" s="985" t="s">
        <v>196</v>
      </c>
      <c r="B1" s="985"/>
      <c r="C1" s="985"/>
      <c r="D1" s="985"/>
      <c r="E1" s="985"/>
      <c r="F1" s="985"/>
      <c r="G1" s="239"/>
      <c r="H1" s="239"/>
      <c r="I1" s="239"/>
    </row>
    <row r="2" spans="1:9" ht="15.75">
      <c r="A2" s="986" t="str">
        <f>'Осн.сведения'!D3</f>
        <v>МОУ ВСОШ №2</v>
      </c>
      <c r="B2" s="986"/>
      <c r="C2" s="986"/>
      <c r="D2" s="986"/>
      <c r="E2" s="986"/>
      <c r="F2" s="986"/>
      <c r="G2" s="193"/>
      <c r="H2" s="193"/>
      <c r="I2" s="193"/>
    </row>
    <row r="3" spans="6:9" ht="28.5" customHeight="1" thickBot="1">
      <c r="F3" s="240" t="s">
        <v>313</v>
      </c>
      <c r="I3" s="241"/>
    </row>
    <row r="4" spans="1:9" ht="25.5" customHeight="1">
      <c r="A4" s="1014" t="s">
        <v>7</v>
      </c>
      <c r="B4" s="1015"/>
      <c r="C4" s="1015"/>
      <c r="D4" s="1015"/>
      <c r="E4" s="1018" t="str">
        <f>CONCATENATE('Осн.сведения'!D5,"-",'Осн.сведения'!F5)</f>
        <v>2014-2015</v>
      </c>
      <c r="F4" s="1019"/>
      <c r="I4" s="137"/>
    </row>
    <row r="5" spans="1:9" ht="13.5" customHeight="1" thickBot="1">
      <c r="A5" s="1016"/>
      <c r="B5" s="1017"/>
      <c r="C5" s="1017"/>
      <c r="D5" s="1017"/>
      <c r="E5" s="242" t="s">
        <v>40</v>
      </c>
      <c r="F5" s="243" t="s">
        <v>6</v>
      </c>
      <c r="I5" s="137"/>
    </row>
    <row r="6" spans="1:6" s="245" customFormat="1" ht="13.5" customHeight="1">
      <c r="A6" s="1020" t="s">
        <v>8</v>
      </c>
      <c r="B6" s="1021"/>
      <c r="C6" s="1021"/>
      <c r="D6" s="1022"/>
      <c r="E6" s="470">
        <f>'Осн.сведения'!C16</f>
        <v>64</v>
      </c>
      <c r="F6" s="244"/>
    </row>
    <row r="7" spans="1:9" ht="12.75">
      <c r="A7" s="1006" t="s">
        <v>38</v>
      </c>
      <c r="B7" s="1007"/>
      <c r="C7" s="1007"/>
      <c r="D7" s="1008"/>
      <c r="E7" s="246"/>
      <c r="F7" s="247"/>
      <c r="I7" s="137"/>
    </row>
    <row r="8" spans="1:9" ht="12.75">
      <c r="A8" s="248"/>
      <c r="B8" s="993" t="s">
        <v>9</v>
      </c>
      <c r="C8" s="993"/>
      <c r="D8" s="994"/>
      <c r="E8" s="735">
        <v>52</v>
      </c>
      <c r="F8" s="471">
        <f>ROUND(IF(E6&gt;0,E8/E6*100,0),2)</f>
        <v>81.25</v>
      </c>
      <c r="I8" s="137"/>
    </row>
    <row r="9" spans="1:9" ht="12.75">
      <c r="A9" s="248"/>
      <c r="B9" s="647" t="s">
        <v>296</v>
      </c>
      <c r="C9" s="647"/>
      <c r="D9" s="648"/>
      <c r="E9" s="414"/>
      <c r="F9" s="471">
        <f>ROUND(IF(E6&gt;0,E9/E6*100,0),2)</f>
        <v>0</v>
      </c>
      <c r="I9" s="137"/>
    </row>
    <row r="10" spans="1:9" ht="25.5" customHeight="1">
      <c r="A10" s="248"/>
      <c r="B10" s="1012" t="s">
        <v>10</v>
      </c>
      <c r="C10" s="1012"/>
      <c r="D10" s="1013"/>
      <c r="E10" s="414">
        <v>31</v>
      </c>
      <c r="F10" s="471">
        <f>ROUND(IF(E6&gt;0,E10/E6*100,0),2)</f>
        <v>48.44</v>
      </c>
      <c r="I10" s="137"/>
    </row>
    <row r="11" spans="1:9" ht="12.75">
      <c r="A11" s="248"/>
      <c r="B11" s="1007" t="s">
        <v>38</v>
      </c>
      <c r="C11" s="1007"/>
      <c r="D11" s="1008"/>
      <c r="E11" s="133"/>
      <c r="F11" s="46"/>
      <c r="I11" s="137"/>
    </row>
    <row r="12" spans="1:9" ht="12.75" customHeight="1">
      <c r="A12" s="248"/>
      <c r="B12" s="249"/>
      <c r="C12" s="1012" t="s">
        <v>131</v>
      </c>
      <c r="D12" s="1013"/>
      <c r="E12" s="414">
        <v>10</v>
      </c>
      <c r="F12" s="471">
        <f>ROUND(IF(E6&gt;0,E12/E6*100,0),2)</f>
        <v>15.63</v>
      </c>
      <c r="I12" s="137"/>
    </row>
    <row r="13" spans="1:9" ht="12.75">
      <c r="A13" s="248"/>
      <c r="B13" s="249"/>
      <c r="C13" s="993" t="s">
        <v>197</v>
      </c>
      <c r="D13" s="994"/>
      <c r="E13" s="414"/>
      <c r="F13" s="471">
        <f>ROUND(IF(E6&gt;0,E13/E6*100,0),2)</f>
        <v>0</v>
      </c>
      <c r="I13" s="137"/>
    </row>
    <row r="14" spans="1:9" ht="12.75">
      <c r="A14" s="248"/>
      <c r="B14" s="249"/>
      <c r="C14" s="993" t="s">
        <v>11</v>
      </c>
      <c r="D14" s="994"/>
      <c r="E14" s="414"/>
      <c r="F14" s="471">
        <f>ROUND(IF(E6&gt;0,E14/E6*100,0),2)</f>
        <v>0</v>
      </c>
      <c r="I14" s="137"/>
    </row>
    <row r="15" spans="1:9" ht="12.75">
      <c r="A15" s="248"/>
      <c r="B15" s="249"/>
      <c r="C15" s="993" t="s">
        <v>12</v>
      </c>
      <c r="D15" s="994"/>
      <c r="E15" s="414"/>
      <c r="F15" s="471">
        <f>ROUND(IF(E6&gt;0,E15/E6*100,0),2)</f>
        <v>0</v>
      </c>
      <c r="I15" s="137"/>
    </row>
    <row r="16" spans="1:9" ht="12.75">
      <c r="A16" s="248"/>
      <c r="B16" s="993" t="s">
        <v>13</v>
      </c>
      <c r="C16" s="993"/>
      <c r="D16" s="994"/>
      <c r="E16" s="414">
        <v>21</v>
      </c>
      <c r="F16" s="471">
        <f>ROUND(IF(E6&gt;0,E16/E6*100,0),2)</f>
        <v>32.81</v>
      </c>
      <c r="I16" s="137"/>
    </row>
    <row r="17" spans="1:9" ht="12.75">
      <c r="A17" s="248"/>
      <c r="B17" s="993" t="s">
        <v>14</v>
      </c>
      <c r="C17" s="993"/>
      <c r="D17" s="994"/>
      <c r="E17" s="414">
        <v>12</v>
      </c>
      <c r="F17" s="471">
        <f>ROUND(IF(E6&gt;0,E17/E6*100,0),2)</f>
        <v>18.75</v>
      </c>
      <c r="I17" s="137"/>
    </row>
    <row r="18" spans="1:9" ht="13.5" thickBot="1">
      <c r="A18" s="1000"/>
      <c r="B18" s="1001"/>
      <c r="C18" s="1001"/>
      <c r="D18" s="1002"/>
      <c r="E18" s="250"/>
      <c r="F18" s="251"/>
      <c r="I18" s="137"/>
    </row>
    <row r="19" spans="1:9" ht="13.5" thickTop="1">
      <c r="A19" s="1009" t="s">
        <v>15</v>
      </c>
      <c r="B19" s="1010"/>
      <c r="C19" s="1010"/>
      <c r="D19" s="1011"/>
      <c r="E19" s="252"/>
      <c r="F19" s="253"/>
      <c r="I19" s="137"/>
    </row>
    <row r="20" spans="1:9" ht="12.75">
      <c r="A20" s="248"/>
      <c r="B20" s="993" t="s">
        <v>16</v>
      </c>
      <c r="C20" s="993"/>
      <c r="D20" s="994"/>
      <c r="E20" s="414">
        <v>3</v>
      </c>
      <c r="F20" s="471">
        <f>ROUND(IF(E6&gt;0,E20/E6*100,0),2)</f>
        <v>4.69</v>
      </c>
      <c r="I20" s="137"/>
    </row>
    <row r="21" spans="1:9" ht="12.75">
      <c r="A21" s="248"/>
      <c r="B21" s="993" t="s">
        <v>17</v>
      </c>
      <c r="C21" s="993"/>
      <c r="D21" s="994"/>
      <c r="E21" s="414"/>
      <c r="F21" s="471">
        <f>ROUND(IF(E6&gt;0,E21/E6*100,0),2)</f>
        <v>0</v>
      </c>
      <c r="I21" s="137"/>
    </row>
    <row r="22" spans="1:9" ht="12.75">
      <c r="A22" s="248"/>
      <c r="B22" s="993" t="s">
        <v>18</v>
      </c>
      <c r="C22" s="993"/>
      <c r="D22" s="994"/>
      <c r="E22" s="414">
        <v>10</v>
      </c>
      <c r="F22" s="471">
        <f>ROUND(IF(E6&gt;0,E22/E6*100,0),2)</f>
        <v>15.63</v>
      </c>
      <c r="I22" s="137"/>
    </row>
    <row r="23" spans="1:9" ht="12.75">
      <c r="A23" s="248"/>
      <c r="B23" s="993" t="s">
        <v>19</v>
      </c>
      <c r="C23" s="993"/>
      <c r="D23" s="994"/>
      <c r="E23" s="414">
        <v>18</v>
      </c>
      <c r="F23" s="471">
        <f>ROUND(IF(E6&gt;0,E23/E6*100,0),2)</f>
        <v>28.13</v>
      </c>
      <c r="I23" s="137"/>
    </row>
    <row r="24" spans="1:9" ht="12.75">
      <c r="A24" s="248"/>
      <c r="B24" s="993" t="s">
        <v>20</v>
      </c>
      <c r="C24" s="993"/>
      <c r="D24" s="994"/>
      <c r="E24" s="414">
        <v>21</v>
      </c>
      <c r="F24" s="471">
        <f>ROUND(IF(E6&gt;0,E24/E6*100,0),2)</f>
        <v>32.81</v>
      </c>
      <c r="I24" s="137"/>
    </row>
    <row r="25" spans="1:9" ht="12.75">
      <c r="A25" s="248"/>
      <c r="B25" s="993" t="s">
        <v>21</v>
      </c>
      <c r="C25" s="993"/>
      <c r="D25" s="994"/>
      <c r="E25" s="414"/>
      <c r="F25" s="471">
        <f>ROUND(IF(E6&gt;0,E25/E6*100,0),2)</f>
        <v>0</v>
      </c>
      <c r="I25" s="137"/>
    </row>
    <row r="26" spans="1:9" ht="12.75">
      <c r="A26" s="248"/>
      <c r="B26" s="993" t="s">
        <v>22</v>
      </c>
      <c r="C26" s="993"/>
      <c r="D26" s="994"/>
      <c r="E26" s="414">
        <v>12</v>
      </c>
      <c r="F26" s="471">
        <f>ROUND(IF(E6&gt;0,E26/E6*100,0),2)</f>
        <v>18.75</v>
      </c>
      <c r="I26" s="137"/>
    </row>
    <row r="27" spans="1:9" ht="13.5" thickBot="1">
      <c r="A27" s="1000"/>
      <c r="B27" s="1001"/>
      <c r="C27" s="1001"/>
      <c r="D27" s="1002"/>
      <c r="E27" s="250"/>
      <c r="F27" s="251"/>
      <c r="I27" s="137"/>
    </row>
    <row r="28" spans="1:9" ht="25.5" customHeight="1" thickTop="1">
      <c r="A28" s="1003" t="s">
        <v>23</v>
      </c>
      <c r="B28" s="1004"/>
      <c r="C28" s="1004"/>
      <c r="D28" s="1005"/>
      <c r="E28" s="410">
        <v>27</v>
      </c>
      <c r="F28" s="472">
        <f>ROUND(IF('Табл.15'!B18&gt;0,E28/'Табл.15'!B18*100,0),2)</f>
        <v>31.76</v>
      </c>
      <c r="I28" s="137"/>
    </row>
    <row r="29" spans="1:9" ht="12.75">
      <c r="A29" s="1006" t="s">
        <v>37</v>
      </c>
      <c r="B29" s="1007"/>
      <c r="C29" s="1007"/>
      <c r="D29" s="1008"/>
      <c r="E29" s="246"/>
      <c r="F29" s="247"/>
      <c r="I29" s="137"/>
    </row>
    <row r="30" spans="1:9" ht="12.75">
      <c r="A30" s="248"/>
      <c r="B30" s="993" t="s">
        <v>24</v>
      </c>
      <c r="C30" s="993"/>
      <c r="D30" s="994"/>
      <c r="E30" s="414"/>
      <c r="F30" s="471">
        <f>ROUND(IF(E28&gt;0,E30/E28*100,0),2)</f>
        <v>0</v>
      </c>
      <c r="I30" s="137"/>
    </row>
    <row r="31" spans="1:9" ht="12.75">
      <c r="A31" s="248"/>
      <c r="B31" s="993" t="s">
        <v>25</v>
      </c>
      <c r="C31" s="993"/>
      <c r="D31" s="994"/>
      <c r="E31" s="414"/>
      <c r="F31" s="471">
        <f>ROUND(IF(E28&gt;0,E31/E28*100,0),2)</f>
        <v>0</v>
      </c>
      <c r="I31" s="137"/>
    </row>
    <row r="32" spans="1:9" ht="12.75" customHeight="1">
      <c r="A32" s="248"/>
      <c r="B32" s="993" t="s">
        <v>30</v>
      </c>
      <c r="C32" s="993"/>
      <c r="D32" s="994"/>
      <c r="E32" s="414">
        <v>27</v>
      </c>
      <c r="F32" s="471">
        <f>ROUND(IF(E28&gt;0,E32/E28*100,0),2)</f>
        <v>100</v>
      </c>
      <c r="I32" s="137"/>
    </row>
    <row r="33" spans="1:9" ht="12.75">
      <c r="A33" s="248"/>
      <c r="B33" s="993" t="s">
        <v>26</v>
      </c>
      <c r="C33" s="993"/>
      <c r="D33" s="994"/>
      <c r="E33" s="414"/>
      <c r="F33" s="471">
        <f>ROUND(IF(E28&gt;0,E33/E28*100,0),2)</f>
        <v>0</v>
      </c>
      <c r="I33" s="137"/>
    </row>
    <row r="34" spans="1:9" ht="12.75">
      <c r="A34" s="248"/>
      <c r="B34" s="993" t="s">
        <v>27</v>
      </c>
      <c r="C34" s="993"/>
      <c r="D34" s="994"/>
      <c r="E34" s="414"/>
      <c r="F34" s="471">
        <f>ROUND(IF(E28&gt;0,E34/E28*100,0),2)</f>
        <v>0</v>
      </c>
      <c r="I34" s="137"/>
    </row>
    <row r="35" spans="1:9" ht="12.75">
      <c r="A35" s="248"/>
      <c r="B35" s="993" t="s">
        <v>28</v>
      </c>
      <c r="C35" s="993"/>
      <c r="D35" s="994"/>
      <c r="E35" s="414"/>
      <c r="F35" s="471">
        <f>ROUND(IF(E28&gt;0,E35/E28*100,0),2)</f>
        <v>0</v>
      </c>
      <c r="I35" s="137"/>
    </row>
    <row r="36" spans="1:9" ht="13.5" thickBot="1">
      <c r="A36" s="254"/>
      <c r="B36" s="995" t="s">
        <v>29</v>
      </c>
      <c r="C36" s="995"/>
      <c r="D36" s="996"/>
      <c r="E36" s="421"/>
      <c r="F36" s="473">
        <f>ROUND(IF(E28&gt;0,E36/E28*100,0),2)</f>
        <v>0</v>
      </c>
      <c r="I36" s="137"/>
    </row>
    <row r="37" ht="36" customHeight="1" thickBot="1"/>
    <row r="38" spans="1:9" ht="51" customHeight="1" thickBot="1">
      <c r="A38" s="987" t="s">
        <v>39</v>
      </c>
      <c r="B38" s="987"/>
      <c r="C38" s="988"/>
      <c r="D38" s="997" t="str">
        <f>CONCATENATE(IF(OR('Табл.1'!L7&gt;0,'Табл.1'!L9&gt;0,'Табл.1'!L10&gt;0),"рус.яз. ",""),IF(OR('Табл.1'!L8&gt;0,'Табл.1'!L11&gt;0,'Табл.1'!L12&gt;0),"математика ",""))</f>
        <v>рус.яз. математика </v>
      </c>
      <c r="E38" s="998"/>
      <c r="F38" s="999"/>
      <c r="I38" s="137"/>
    </row>
    <row r="39" ht="22.5" customHeight="1" thickBot="1"/>
    <row r="40" spans="1:9" ht="51" customHeight="1" thickBot="1">
      <c r="A40" s="987" t="s">
        <v>143</v>
      </c>
      <c r="B40" s="987"/>
      <c r="C40" s="988"/>
      <c r="D40" s="989" t="s">
        <v>350</v>
      </c>
      <c r="E40" s="990"/>
      <c r="F40" s="991"/>
      <c r="I40" s="137"/>
    </row>
    <row r="45" spans="3:9" ht="15">
      <c r="C45" s="255" t="s">
        <v>5</v>
      </c>
      <c r="D45" s="138"/>
      <c r="E45" s="992" t="str">
        <f>'Осн.сведения'!D4</f>
        <v>Е.А. Наумова</v>
      </c>
      <c r="F45" s="992"/>
      <c r="H45" s="256"/>
      <c r="I45" s="256"/>
    </row>
  </sheetData>
  <sheetProtection password="CCE7" sheet="1" objects="1" scenarios="1"/>
  <mergeCells count="39">
    <mergeCell ref="A1:F1"/>
    <mergeCell ref="A2:F2"/>
    <mergeCell ref="A4:D5"/>
    <mergeCell ref="E4:F4"/>
    <mergeCell ref="A6:D6"/>
    <mergeCell ref="A7:D7"/>
    <mergeCell ref="B8:D8"/>
    <mergeCell ref="B10:D10"/>
    <mergeCell ref="B11:D11"/>
    <mergeCell ref="C12:D12"/>
    <mergeCell ref="C13:D13"/>
    <mergeCell ref="C14:D14"/>
    <mergeCell ref="C15:D15"/>
    <mergeCell ref="B16:D16"/>
    <mergeCell ref="B17:D17"/>
    <mergeCell ref="A18:D18"/>
    <mergeCell ref="A19:D19"/>
    <mergeCell ref="B20:D20"/>
    <mergeCell ref="B21:D21"/>
    <mergeCell ref="B22:D22"/>
    <mergeCell ref="B23:D23"/>
    <mergeCell ref="B24:D24"/>
    <mergeCell ref="B25:D25"/>
    <mergeCell ref="B26:D26"/>
    <mergeCell ref="A27:D27"/>
    <mergeCell ref="A28:D28"/>
    <mergeCell ref="A29:D29"/>
    <mergeCell ref="B30:D30"/>
    <mergeCell ref="B31:D31"/>
    <mergeCell ref="B32:D32"/>
    <mergeCell ref="A40:C40"/>
    <mergeCell ref="D40:F40"/>
    <mergeCell ref="E45:F45"/>
    <mergeCell ref="B33:D33"/>
    <mergeCell ref="B34:D34"/>
    <mergeCell ref="B35:D35"/>
    <mergeCell ref="B36:D36"/>
    <mergeCell ref="A38:C38"/>
    <mergeCell ref="D38:F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5"/>
  <dimension ref="A1:H45"/>
  <sheetViews>
    <sheetView showZeros="0" zoomScalePageLayoutView="0" workbookViewId="0" topLeftCell="A1">
      <pane ySplit="5" topLeftCell="A15" activePane="bottomLeft" state="frozen"/>
      <selection pane="topLeft" activeCell="D23" sqref="D23"/>
      <selection pane="bottomLeft" activeCell="E6" sqref="E6"/>
    </sheetView>
  </sheetViews>
  <sheetFormatPr defaultColWidth="9.00390625" defaultRowHeight="12.75"/>
  <cols>
    <col min="1" max="2" width="4.00390625" style="229" customWidth="1"/>
    <col min="3" max="3" width="25.25390625" style="229" customWidth="1"/>
    <col min="4" max="4" width="24.375" style="257" customWidth="1"/>
    <col min="5" max="6" width="18.75390625" style="257" customWidth="1"/>
    <col min="7" max="7" width="7.375" style="257" customWidth="1"/>
    <col min="8" max="8" width="9.75390625" style="257" customWidth="1"/>
    <col min="9" max="16384" width="9.125" style="229" customWidth="1"/>
  </cols>
  <sheetData>
    <row r="1" spans="1:8" ht="18">
      <c r="A1" s="985" t="s">
        <v>307</v>
      </c>
      <c r="B1" s="985"/>
      <c r="C1" s="985"/>
      <c r="D1" s="985"/>
      <c r="E1" s="985"/>
      <c r="F1" s="985"/>
      <c r="G1" s="239"/>
      <c r="H1" s="239"/>
    </row>
    <row r="2" spans="1:8" ht="15.75">
      <c r="A2" s="986" t="str">
        <f>'Осн.сведения'!D3</f>
        <v>МОУ ВСОШ №2</v>
      </c>
      <c r="B2" s="986"/>
      <c r="C2" s="986"/>
      <c r="D2" s="986"/>
      <c r="E2" s="986"/>
      <c r="F2" s="986"/>
      <c r="G2" s="193"/>
      <c r="H2" s="193"/>
    </row>
    <row r="3" spans="6:7" ht="28.5" customHeight="1" thickBot="1">
      <c r="F3" s="240" t="s">
        <v>314</v>
      </c>
      <c r="G3" s="241"/>
    </row>
    <row r="4" spans="1:8" ht="25.5" customHeight="1">
      <c r="A4" s="1014" t="s">
        <v>7</v>
      </c>
      <c r="B4" s="1015"/>
      <c r="C4" s="1015"/>
      <c r="D4" s="1015"/>
      <c r="E4" s="1018" t="str">
        <f>CONCATENATE('Осн.сведения'!D5,"-",'Осн.сведения'!F5)</f>
        <v>2014-2015</v>
      </c>
      <c r="F4" s="1019"/>
      <c r="G4" s="229"/>
      <c r="H4" s="229"/>
    </row>
    <row r="5" spans="1:8" ht="13.5" customHeight="1" thickBot="1">
      <c r="A5" s="1016"/>
      <c r="B5" s="1017"/>
      <c r="C5" s="1017"/>
      <c r="D5" s="1017"/>
      <c r="E5" s="131" t="s">
        <v>40</v>
      </c>
      <c r="F5" s="132" t="s">
        <v>6</v>
      </c>
      <c r="G5" s="229"/>
      <c r="H5" s="229"/>
    </row>
    <row r="6" spans="1:8" ht="12.75">
      <c r="A6" s="1020" t="s">
        <v>320</v>
      </c>
      <c r="B6" s="1021"/>
      <c r="C6" s="1021"/>
      <c r="D6" s="1022"/>
      <c r="E6" s="474">
        <f>'Осн.сведения'!C19</f>
        <v>20</v>
      </c>
      <c r="F6" s="134"/>
      <c r="G6" s="229"/>
      <c r="H6" s="229"/>
    </row>
    <row r="7" spans="1:8" ht="12.75">
      <c r="A7" s="1006" t="s">
        <v>38</v>
      </c>
      <c r="B7" s="1007"/>
      <c r="C7" s="1007"/>
      <c r="D7" s="1008"/>
      <c r="E7" s="133"/>
      <c r="F7" s="46"/>
      <c r="G7" s="229"/>
      <c r="H7" s="229"/>
    </row>
    <row r="8" spans="1:8" ht="12.75">
      <c r="A8" s="128"/>
      <c r="B8" s="1026" t="s">
        <v>9</v>
      </c>
      <c r="C8" s="1026"/>
      <c r="D8" s="1027"/>
      <c r="E8" s="414">
        <v>20</v>
      </c>
      <c r="F8" s="471">
        <f>ROUND(IF(E6&gt;0,E8/E6*100,0),2)</f>
        <v>100</v>
      </c>
      <c r="G8" s="229"/>
      <c r="H8" s="229"/>
    </row>
    <row r="9" spans="1:8" ht="25.5" customHeight="1">
      <c r="A9" s="128"/>
      <c r="B9" s="1012" t="s">
        <v>10</v>
      </c>
      <c r="C9" s="1012"/>
      <c r="D9" s="1013"/>
      <c r="E9" s="414">
        <v>20</v>
      </c>
      <c r="F9" s="471">
        <f>ROUND(IF(E6&gt;0,E9/E6*100,0),2)</f>
        <v>100</v>
      </c>
      <c r="G9" s="229"/>
      <c r="H9" s="229"/>
    </row>
    <row r="10" spans="1:8" ht="12.75">
      <c r="A10" s="128"/>
      <c r="B10" s="1007" t="s">
        <v>38</v>
      </c>
      <c r="C10" s="1007"/>
      <c r="D10" s="1008"/>
      <c r="E10" s="133"/>
      <c r="F10" s="46"/>
      <c r="G10" s="229"/>
      <c r="H10" s="229"/>
    </row>
    <row r="11" spans="1:8" ht="12.75" customHeight="1">
      <c r="A11" s="128"/>
      <c r="B11" s="129"/>
      <c r="C11" s="1033" t="s">
        <v>131</v>
      </c>
      <c r="D11" s="1034"/>
      <c r="E11" s="414">
        <v>5</v>
      </c>
      <c r="F11" s="471">
        <f>ROUND(IF(E6&gt;0,E11/E6*100,0),2)</f>
        <v>25</v>
      </c>
      <c r="G11" s="229"/>
      <c r="H11" s="229"/>
    </row>
    <row r="12" spans="1:8" ht="12.75">
      <c r="A12" s="128"/>
      <c r="B12" s="129"/>
      <c r="C12" s="1026" t="s">
        <v>31</v>
      </c>
      <c r="D12" s="1027"/>
      <c r="E12" s="414"/>
      <c r="F12" s="471">
        <f>ROUND(IF(E6&gt;0,E12/E6*100,0),2)</f>
        <v>0</v>
      </c>
      <c r="G12" s="229"/>
      <c r="H12" s="229"/>
    </row>
    <row r="13" spans="1:8" ht="12.75">
      <c r="A13" s="128"/>
      <c r="B13" s="129"/>
      <c r="C13" s="1007" t="s">
        <v>32</v>
      </c>
      <c r="D13" s="1008"/>
      <c r="E13" s="133"/>
      <c r="F13" s="46"/>
      <c r="G13" s="229"/>
      <c r="H13" s="229"/>
    </row>
    <row r="14" spans="1:8" ht="12.75">
      <c r="A14" s="128"/>
      <c r="B14" s="129"/>
      <c r="C14" s="1026" t="s">
        <v>34</v>
      </c>
      <c r="D14" s="1027"/>
      <c r="E14" s="414"/>
      <c r="F14" s="471">
        <f>ROUND(IF(E6&gt;0,E14/E6*100,0),2)</f>
        <v>0</v>
      </c>
      <c r="G14" s="229"/>
      <c r="H14" s="229"/>
    </row>
    <row r="15" spans="1:8" ht="12.75">
      <c r="A15" s="128"/>
      <c r="B15" s="129"/>
      <c r="C15" s="1026" t="s">
        <v>33</v>
      </c>
      <c r="D15" s="1027"/>
      <c r="E15" s="726"/>
      <c r="F15" s="471">
        <f>ROUND(IF(E6&gt;0,E15/E6*100,0),2)</f>
        <v>0</v>
      </c>
      <c r="G15" s="229"/>
      <c r="H15" s="229"/>
    </row>
    <row r="16" spans="1:8" ht="12.75">
      <c r="A16" s="128"/>
      <c r="B16" s="129"/>
      <c r="C16" s="677" t="s">
        <v>197</v>
      </c>
      <c r="D16" s="678"/>
      <c r="E16" s="414"/>
      <c r="F16" s="471">
        <f>ROUND(IF(E6&gt;0,E16/E6*100,0),2)</f>
        <v>0</v>
      </c>
      <c r="G16" s="229"/>
      <c r="H16" s="229"/>
    </row>
    <row r="17" spans="1:8" ht="12.75">
      <c r="A17" s="128"/>
      <c r="B17" s="129"/>
      <c r="C17" s="1026" t="s">
        <v>11</v>
      </c>
      <c r="D17" s="1027"/>
      <c r="E17" s="414"/>
      <c r="F17" s="471">
        <f>ROUND(IF(E6&gt;0,E17/E6*100,0),2)</f>
        <v>0</v>
      </c>
      <c r="G17" s="229"/>
      <c r="H17" s="229"/>
    </row>
    <row r="18" spans="1:8" ht="12.75">
      <c r="A18" s="128"/>
      <c r="B18" s="129"/>
      <c r="C18" s="1026" t="s">
        <v>12</v>
      </c>
      <c r="D18" s="1027"/>
      <c r="E18" s="414">
        <v>3</v>
      </c>
      <c r="F18" s="471">
        <f>ROUND(IF(E6&gt;0,E18/E6*100,0),2)</f>
        <v>15</v>
      </c>
      <c r="G18" s="229"/>
      <c r="H18" s="229"/>
    </row>
    <row r="19" spans="1:8" ht="12.75">
      <c r="A19" s="128"/>
      <c r="B19" s="1026" t="s">
        <v>199</v>
      </c>
      <c r="C19" s="1026"/>
      <c r="D19" s="1027"/>
      <c r="E19" s="414"/>
      <c r="F19" s="471">
        <f>ROUND(IF(E6&gt;0,E19/E6*100,0),2)</f>
        <v>0</v>
      </c>
      <c r="G19" s="229"/>
      <c r="H19" s="229"/>
    </row>
    <row r="20" spans="1:8" ht="13.5" thickBot="1">
      <c r="A20" s="1030"/>
      <c r="B20" s="1031"/>
      <c r="C20" s="1031"/>
      <c r="D20" s="1032"/>
      <c r="E20" s="135"/>
      <c r="F20" s="136"/>
      <c r="G20" s="229"/>
      <c r="H20" s="229"/>
    </row>
    <row r="21" spans="1:8" ht="13.5" thickTop="1">
      <c r="A21" s="1009" t="s">
        <v>15</v>
      </c>
      <c r="B21" s="1010"/>
      <c r="C21" s="1010"/>
      <c r="D21" s="1011"/>
      <c r="E21" s="125"/>
      <c r="F21" s="126"/>
      <c r="G21" s="229"/>
      <c r="H21" s="229"/>
    </row>
    <row r="22" spans="1:8" ht="12.75">
      <c r="A22" s="128"/>
      <c r="B22" s="1026" t="s">
        <v>35</v>
      </c>
      <c r="C22" s="1026"/>
      <c r="D22" s="1027"/>
      <c r="E22" s="414">
        <v>8</v>
      </c>
      <c r="F22" s="471">
        <f>ROUND(IF(E6&gt;0,E22/E6*100,0),2)</f>
        <v>40</v>
      </c>
      <c r="G22" s="229"/>
      <c r="H22" s="229"/>
    </row>
    <row r="23" spans="1:8" ht="12.75">
      <c r="A23" s="128"/>
      <c r="B23" s="1026" t="s">
        <v>18</v>
      </c>
      <c r="C23" s="1026"/>
      <c r="D23" s="1027"/>
      <c r="E23" s="414">
        <v>7</v>
      </c>
      <c r="F23" s="471">
        <f>ROUND(IF(E6&gt;0,E23/E6*100,0),2)</f>
        <v>35</v>
      </c>
      <c r="G23" s="229"/>
      <c r="H23" s="229"/>
    </row>
    <row r="24" spans="1:8" ht="12.75">
      <c r="A24" s="128"/>
      <c r="B24" s="1026" t="s">
        <v>19</v>
      </c>
      <c r="C24" s="1026"/>
      <c r="D24" s="1027"/>
      <c r="E24" s="414"/>
      <c r="F24" s="471">
        <f>ROUND(IF(E6&gt;0,E24/E6*100,0),2)</f>
        <v>0</v>
      </c>
      <c r="G24" s="229"/>
      <c r="H24" s="229"/>
    </row>
    <row r="25" spans="1:8" ht="12.75">
      <c r="A25" s="128"/>
      <c r="B25" s="1026" t="s">
        <v>20</v>
      </c>
      <c r="C25" s="1026"/>
      <c r="D25" s="1027"/>
      <c r="E25" s="414">
        <v>4</v>
      </c>
      <c r="F25" s="471">
        <f>ROUND(IF(E6&gt;0,E25/E6*100,0),2)</f>
        <v>20</v>
      </c>
      <c r="G25" s="229"/>
      <c r="H25" s="229"/>
    </row>
    <row r="26" spans="1:8" ht="12.75">
      <c r="A26" s="128"/>
      <c r="B26" s="1026" t="s">
        <v>21</v>
      </c>
      <c r="C26" s="1026"/>
      <c r="D26" s="1027"/>
      <c r="E26" s="414"/>
      <c r="F26" s="471">
        <f>ROUND(IF(E6&gt;0,E26/E6*100,0),2)</f>
        <v>0</v>
      </c>
      <c r="G26" s="229"/>
      <c r="H26" s="229"/>
    </row>
    <row r="27" spans="1:8" ht="12.75">
      <c r="A27" s="128"/>
      <c r="B27" s="1026" t="s">
        <v>36</v>
      </c>
      <c r="C27" s="1026"/>
      <c r="D27" s="1027"/>
      <c r="E27" s="414">
        <v>1</v>
      </c>
      <c r="F27" s="471">
        <f>ROUND(IF(E6&gt;0,E27/E6*100,0),2)</f>
        <v>5</v>
      </c>
      <c r="G27" s="229"/>
      <c r="H27" s="229"/>
    </row>
    <row r="28" spans="1:8" ht="12.75">
      <c r="A28" s="128"/>
      <c r="B28" s="1026" t="s">
        <v>22</v>
      </c>
      <c r="C28" s="1026"/>
      <c r="D28" s="1027"/>
      <c r="E28" s="414"/>
      <c r="F28" s="471">
        <f>ROUND(IF(E6&gt;0,E28/E6*100,0),2)</f>
        <v>0</v>
      </c>
      <c r="G28" s="229"/>
      <c r="H28" s="229"/>
    </row>
    <row r="29" spans="1:8" ht="13.5" thickBot="1">
      <c r="A29" s="1030"/>
      <c r="B29" s="1031"/>
      <c r="C29" s="1031"/>
      <c r="D29" s="1032"/>
      <c r="E29" s="135"/>
      <c r="F29" s="136"/>
      <c r="G29" s="229"/>
      <c r="H29" s="229"/>
    </row>
    <row r="30" spans="1:8" ht="25.5" customHeight="1" thickTop="1">
      <c r="A30" s="1003" t="s">
        <v>329</v>
      </c>
      <c r="B30" s="1004"/>
      <c r="C30" s="1004"/>
      <c r="D30" s="1005"/>
      <c r="E30" s="410">
        <v>29</v>
      </c>
      <c r="F30" s="475">
        <f>ROUND(IF('Табл.15'!B22&gt;0,E30/'Табл.15'!B22*100,0),2)</f>
        <v>60.42</v>
      </c>
      <c r="G30" s="229"/>
      <c r="H30" s="229"/>
    </row>
    <row r="31" spans="1:8" ht="12.75">
      <c r="A31" s="1006" t="s">
        <v>37</v>
      </c>
      <c r="B31" s="1007"/>
      <c r="C31" s="1007"/>
      <c r="D31" s="1008"/>
      <c r="E31" s="133"/>
      <c r="F31" s="46"/>
      <c r="G31" s="229"/>
      <c r="H31" s="229"/>
    </row>
    <row r="32" spans="1:8" ht="12.75">
      <c r="A32" s="128"/>
      <c r="B32" s="1026" t="s">
        <v>24</v>
      </c>
      <c r="C32" s="1026"/>
      <c r="D32" s="1027"/>
      <c r="E32" s="414"/>
      <c r="F32" s="471">
        <f>ROUND(IF(E30&gt;0,E32/E30*100,0),2)</f>
        <v>0</v>
      </c>
      <c r="G32" s="229"/>
      <c r="H32" s="229"/>
    </row>
    <row r="33" spans="1:8" ht="12.75">
      <c r="A33" s="128"/>
      <c r="B33" s="1026" t="s">
        <v>25</v>
      </c>
      <c r="C33" s="1026"/>
      <c r="D33" s="1027"/>
      <c r="E33" s="414"/>
      <c r="F33" s="471">
        <f>ROUND(IF(E30&gt;0,E33/E30*100,0),2)</f>
        <v>0</v>
      </c>
      <c r="G33" s="229"/>
      <c r="H33" s="229"/>
    </row>
    <row r="34" spans="1:6" s="258" customFormat="1" ht="12.75" customHeight="1">
      <c r="A34" s="128"/>
      <c r="B34" s="1026" t="s">
        <v>30</v>
      </c>
      <c r="C34" s="1026"/>
      <c r="D34" s="1027"/>
      <c r="E34" s="414">
        <v>29</v>
      </c>
      <c r="F34" s="471">
        <f>ROUND(IF(E30&gt;0,E34/E30*100,0),2)</f>
        <v>100</v>
      </c>
    </row>
    <row r="35" spans="1:8" ht="12.75">
      <c r="A35" s="128"/>
      <c r="B35" s="1026" t="s">
        <v>26</v>
      </c>
      <c r="C35" s="1026"/>
      <c r="D35" s="1027"/>
      <c r="E35" s="414"/>
      <c r="F35" s="471">
        <f>ROUND(IF(E30&gt;0,E35/E30*100,0),2)</f>
        <v>0</v>
      </c>
      <c r="G35" s="229"/>
      <c r="H35" s="229"/>
    </row>
    <row r="36" spans="1:8" ht="12.75">
      <c r="A36" s="128"/>
      <c r="B36" s="1026" t="s">
        <v>27</v>
      </c>
      <c r="C36" s="1026"/>
      <c r="D36" s="1027"/>
      <c r="E36" s="414"/>
      <c r="F36" s="471">
        <f>ROUND(IF(E30&gt;0,E36/E30*100,0),2)</f>
        <v>0</v>
      </c>
      <c r="G36" s="229"/>
      <c r="H36" s="229"/>
    </row>
    <row r="37" spans="1:8" ht="13.5" thickBot="1">
      <c r="A37" s="130"/>
      <c r="B37" s="1028" t="s">
        <v>28</v>
      </c>
      <c r="C37" s="1028"/>
      <c r="D37" s="1029"/>
      <c r="E37" s="421"/>
      <c r="F37" s="473">
        <f>ROUND(IF(E30&gt;0,E37/E30*100,0),2)</f>
        <v>0</v>
      </c>
      <c r="G37" s="229"/>
      <c r="H37" s="229"/>
    </row>
    <row r="38" spans="4:8" ht="27" customHeight="1" thickBot="1">
      <c r="D38" s="259"/>
      <c r="E38" s="259"/>
      <c r="F38" s="259"/>
      <c r="G38" s="259"/>
      <c r="H38" s="259"/>
    </row>
    <row r="39" spans="1:6" s="137" customFormat="1" ht="51" customHeight="1" thickBot="1">
      <c r="A39" s="987" t="s">
        <v>39</v>
      </c>
      <c r="B39" s="987"/>
      <c r="C39" s="988"/>
      <c r="D39" s="997" t="str">
        <f>CONCATENATE(IF(OR('Табл.2'!L8&gt;0,'Табл.2'!L10&gt;0,'Табл.2'!L11&gt;0),"рус.язык ",""),IF(OR('Табл.2'!L9&gt;0,'Табл.2'!L12&gt;0,'Табл.2'!L13&gt;0),"математика",""))</f>
        <v>математика</v>
      </c>
      <c r="E39" s="998"/>
      <c r="F39" s="999"/>
    </row>
    <row r="40" ht="22.5" customHeight="1" thickBot="1"/>
    <row r="41" spans="1:6" s="137" customFormat="1" ht="51" customHeight="1" thickBot="1">
      <c r="A41" s="987" t="s">
        <v>143</v>
      </c>
      <c r="B41" s="987"/>
      <c r="C41" s="988"/>
      <c r="D41" s="1023"/>
      <c r="E41" s="1024"/>
      <c r="F41" s="1025"/>
    </row>
    <row r="42" ht="12.75">
      <c r="C42" s="260"/>
    </row>
    <row r="45" spans="3:8" s="137" customFormat="1" ht="15">
      <c r="C45" s="255" t="s">
        <v>5</v>
      </c>
      <c r="D45" s="138"/>
      <c r="E45" s="992" t="str">
        <f>'Осн.сведения'!D4</f>
        <v>Е.А. Наумова</v>
      </c>
      <c r="F45" s="992"/>
      <c r="G45" s="257"/>
      <c r="H45" s="256"/>
    </row>
  </sheetData>
  <sheetProtection password="CCE7" sheet="1" objects="1" scenarios="1"/>
  <mergeCells count="40">
    <mergeCell ref="A1:F1"/>
    <mergeCell ref="A2:F2"/>
    <mergeCell ref="A4:D5"/>
    <mergeCell ref="E4:F4"/>
    <mergeCell ref="A6:D6"/>
    <mergeCell ref="A7:D7"/>
    <mergeCell ref="B8:D8"/>
    <mergeCell ref="B9:D9"/>
    <mergeCell ref="B10:D10"/>
    <mergeCell ref="C11:D11"/>
    <mergeCell ref="C12:D12"/>
    <mergeCell ref="C13:D13"/>
    <mergeCell ref="C14:D14"/>
    <mergeCell ref="C15:D15"/>
    <mergeCell ref="C17:D17"/>
    <mergeCell ref="C18:D18"/>
    <mergeCell ref="B19:D19"/>
    <mergeCell ref="A20:D20"/>
    <mergeCell ref="A21:D21"/>
    <mergeCell ref="B22:D22"/>
    <mergeCell ref="B23:D23"/>
    <mergeCell ref="B24:D24"/>
    <mergeCell ref="B25:D25"/>
    <mergeCell ref="B26:D26"/>
    <mergeCell ref="B27:D27"/>
    <mergeCell ref="B28:D28"/>
    <mergeCell ref="A29:D29"/>
    <mergeCell ref="A30:D30"/>
    <mergeCell ref="A31:D31"/>
    <mergeCell ref="B32:D32"/>
    <mergeCell ref="A41:C41"/>
    <mergeCell ref="D41:F41"/>
    <mergeCell ref="E45:F45"/>
    <mergeCell ref="B33:D33"/>
    <mergeCell ref="B34:D34"/>
    <mergeCell ref="B35:D35"/>
    <mergeCell ref="B36:D36"/>
    <mergeCell ref="B37:D37"/>
    <mergeCell ref="A39:C39"/>
    <mergeCell ref="D39:F3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6"/>
  <dimension ref="A1:E26"/>
  <sheetViews>
    <sheetView showZeros="0" zoomScalePageLayoutView="0" workbookViewId="0" topLeftCell="A4">
      <selection activeCell="B10" sqref="B10"/>
    </sheetView>
  </sheetViews>
  <sheetFormatPr defaultColWidth="9.00390625" defaultRowHeight="12.75"/>
  <cols>
    <col min="1" max="1" width="12.75390625" style="0" customWidth="1"/>
    <col min="2" max="2" width="17.75390625" style="0" customWidth="1"/>
    <col min="3" max="3" width="13.75390625" style="0" customWidth="1"/>
    <col min="4" max="4" width="18.75390625" style="0" customWidth="1"/>
    <col min="5" max="5" width="28.75390625" style="0" customWidth="1"/>
  </cols>
  <sheetData>
    <row r="1" spans="1:5" ht="18">
      <c r="A1" s="1036" t="s">
        <v>148</v>
      </c>
      <c r="B1" s="1036"/>
      <c r="C1" s="1036"/>
      <c r="D1" s="1036"/>
      <c r="E1" s="1036"/>
    </row>
    <row r="2" spans="1:5" ht="15.75">
      <c r="A2" s="1037" t="str">
        <f>CONCATENATE('Осн.сведения'!D5," / ",'Осн.сведения'!F5," учебный год")</f>
        <v>2014 / 2015 учебный год</v>
      </c>
      <c r="B2" s="1037"/>
      <c r="C2" s="1037"/>
      <c r="D2" s="1037"/>
      <c r="E2" s="1037"/>
    </row>
    <row r="3" spans="1:5" ht="15.75">
      <c r="A3" s="1038" t="str">
        <f>'Осн.сведения'!D3</f>
        <v>МОУ ВСОШ №2</v>
      </c>
      <c r="B3" s="1038"/>
      <c r="C3" s="1038"/>
      <c r="D3" s="1038"/>
      <c r="E3" s="1038"/>
    </row>
    <row r="4" ht="12.75">
      <c r="C4" s="5"/>
    </row>
    <row r="5" ht="12.75">
      <c r="E5" s="6" t="s">
        <v>73</v>
      </c>
    </row>
    <row r="6" ht="7.5" customHeight="1" thickBot="1"/>
    <row r="7" spans="1:5" ht="30" customHeight="1">
      <c r="A7" s="1039" t="s">
        <v>42</v>
      </c>
      <c r="B7" s="1039" t="s">
        <v>139</v>
      </c>
      <c r="C7" s="1039" t="s">
        <v>41</v>
      </c>
      <c r="D7" s="1042" t="s">
        <v>304</v>
      </c>
      <c r="E7" s="1044" t="s">
        <v>298</v>
      </c>
    </row>
    <row r="8" spans="1:5" ht="21" customHeight="1">
      <c r="A8" s="1040"/>
      <c r="B8" s="1040"/>
      <c r="C8" s="1040"/>
      <c r="D8" s="1043"/>
      <c r="E8" s="1045"/>
    </row>
    <row r="9" spans="1:5" ht="15" customHeight="1" thickBot="1">
      <c r="A9" s="1041"/>
      <c r="B9" s="14" t="s">
        <v>0</v>
      </c>
      <c r="C9" s="14" t="s">
        <v>0</v>
      </c>
      <c r="D9" s="679" t="s">
        <v>0</v>
      </c>
      <c r="E9" s="14" t="s">
        <v>0</v>
      </c>
    </row>
    <row r="10" spans="1:5" ht="18" customHeight="1">
      <c r="A10" s="10">
        <v>1</v>
      </c>
      <c r="B10" s="476"/>
      <c r="C10" s="476"/>
      <c r="D10" s="680"/>
      <c r="E10" s="476"/>
    </row>
    <row r="11" spans="1:5" ht="18" customHeight="1">
      <c r="A11" s="11">
        <v>2</v>
      </c>
      <c r="B11" s="477"/>
      <c r="C11" s="477"/>
      <c r="D11" s="681"/>
      <c r="E11" s="477"/>
    </row>
    <row r="12" spans="1:5" ht="18" customHeight="1">
      <c r="A12" s="11">
        <v>3</v>
      </c>
      <c r="B12" s="477"/>
      <c r="C12" s="477"/>
      <c r="D12" s="681"/>
      <c r="E12" s="477"/>
    </row>
    <row r="13" spans="1:5" ht="18" customHeight="1">
      <c r="A13" s="11">
        <v>4</v>
      </c>
      <c r="B13" s="477"/>
      <c r="C13" s="477"/>
      <c r="D13" s="681"/>
      <c r="E13" s="477"/>
    </row>
    <row r="14" spans="1:5" ht="18" customHeight="1">
      <c r="A14" s="11">
        <v>5</v>
      </c>
      <c r="B14" s="477"/>
      <c r="C14" s="477"/>
      <c r="D14" s="681"/>
      <c r="E14" s="477"/>
    </row>
    <row r="15" spans="1:5" ht="18" customHeight="1">
      <c r="A15" s="11">
        <v>6</v>
      </c>
      <c r="B15" s="477"/>
      <c r="C15" s="477"/>
      <c r="D15" s="681"/>
      <c r="E15" s="477"/>
    </row>
    <row r="16" spans="1:5" ht="18" customHeight="1">
      <c r="A16" s="11">
        <v>7</v>
      </c>
      <c r="B16" s="477"/>
      <c r="C16" s="477"/>
      <c r="D16" s="681"/>
      <c r="E16" s="477"/>
    </row>
    <row r="17" spans="1:5" ht="18" customHeight="1">
      <c r="A17" s="11">
        <v>8</v>
      </c>
      <c r="B17" s="477"/>
      <c r="C17" s="477"/>
      <c r="D17" s="681">
        <v>1</v>
      </c>
      <c r="E17" s="477">
        <v>1</v>
      </c>
    </row>
    <row r="18" spans="1:5" ht="18" customHeight="1">
      <c r="A18" s="12">
        <v>9</v>
      </c>
      <c r="B18" s="477">
        <v>1</v>
      </c>
      <c r="C18" s="477"/>
      <c r="D18" s="681"/>
      <c r="E18" s="477"/>
    </row>
    <row r="19" spans="1:5" ht="18" customHeight="1">
      <c r="A19" s="11">
        <v>10</v>
      </c>
      <c r="B19" s="477">
        <v>1</v>
      </c>
      <c r="C19" s="477"/>
      <c r="D19" s="681"/>
      <c r="E19" s="477"/>
    </row>
    <row r="20" spans="1:5" ht="18" customHeight="1">
      <c r="A20" s="116" t="s">
        <v>305</v>
      </c>
      <c r="B20" s="478">
        <v>1</v>
      </c>
      <c r="C20" s="478"/>
      <c r="D20" s="684"/>
      <c r="E20" s="478"/>
    </row>
    <row r="21" spans="1:5" ht="18" customHeight="1" thickBot="1">
      <c r="A21" s="13" t="s">
        <v>260</v>
      </c>
      <c r="B21" s="479">
        <v>1</v>
      </c>
      <c r="C21" s="479"/>
      <c r="D21" s="682">
        <v>1</v>
      </c>
      <c r="E21" s="479">
        <v>1</v>
      </c>
    </row>
    <row r="22" spans="2:4" ht="12.75">
      <c r="B22" s="683"/>
      <c r="C22" s="683"/>
      <c r="D22" s="683"/>
    </row>
    <row r="26" spans="1:5" ht="15">
      <c r="A26" s="1035" t="s">
        <v>5</v>
      </c>
      <c r="B26" s="1035"/>
      <c r="C26" s="1035"/>
      <c r="D26" s="1035" t="str">
        <f>'Осн.сведения'!D4</f>
        <v>Е.А. Наумова</v>
      </c>
      <c r="E26" s="1035"/>
    </row>
  </sheetData>
  <sheetProtection password="CCE7" sheet="1" objects="1" scenarios="1"/>
  <mergeCells count="10">
    <mergeCell ref="A26:C26"/>
    <mergeCell ref="D26:E26"/>
    <mergeCell ref="A1:E1"/>
    <mergeCell ref="A2:E2"/>
    <mergeCell ref="A3:E3"/>
    <mergeCell ref="A7:A9"/>
    <mergeCell ref="B7:B8"/>
    <mergeCell ref="C7:C8"/>
    <mergeCell ref="D7:D8"/>
    <mergeCell ref="E7:E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/>
  <dimension ref="A1:I51"/>
  <sheetViews>
    <sheetView showZeros="0" zoomScalePageLayoutView="0" workbookViewId="0" topLeftCell="A1">
      <pane ySplit="7" topLeftCell="A40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2" customWidth="1"/>
    <col min="2" max="2" width="8.75390625" style="62" customWidth="1"/>
    <col min="3" max="8" width="10.75390625" style="62" customWidth="1"/>
    <col min="9" max="16384" width="9.125" style="62" customWidth="1"/>
  </cols>
  <sheetData>
    <row r="1" spans="1:8" ht="18">
      <c r="A1" s="1052" t="s">
        <v>90</v>
      </c>
      <c r="B1" s="1052"/>
      <c r="C1" s="1052"/>
      <c r="D1" s="1052"/>
      <c r="E1" s="1052"/>
      <c r="F1" s="1052"/>
      <c r="G1" s="1052"/>
      <c r="H1" s="1052"/>
    </row>
    <row r="2" spans="1:8" ht="15.75">
      <c r="A2" s="1053" t="str">
        <f>'Осн.сведения'!D3</f>
        <v>МОУ ВСОШ №2</v>
      </c>
      <c r="B2" s="1053"/>
      <c r="C2" s="1053"/>
      <c r="D2" s="1053"/>
      <c r="E2" s="1053"/>
      <c r="F2" s="1053"/>
      <c r="G2" s="1053"/>
      <c r="H2" s="1053"/>
    </row>
    <row r="3" spans="1:8" ht="15.75">
      <c r="A3" s="1053" t="str">
        <f>CONCATENATE("за ",'Осн.сведения'!D5," / ",'Осн.сведения'!F5," учебный год")</f>
        <v>за 2014 / 2015 учебный год</v>
      </c>
      <c r="B3" s="1053"/>
      <c r="C3" s="1053"/>
      <c r="D3" s="1053"/>
      <c r="E3" s="1053"/>
      <c r="F3" s="1053"/>
      <c r="G3" s="1053"/>
      <c r="H3" s="1053"/>
    </row>
    <row r="4" spans="1:8" ht="9.75" customHeight="1">
      <c r="A4" s="64"/>
      <c r="B4" s="64"/>
      <c r="C4" s="64"/>
      <c r="D4" s="64"/>
      <c r="E4" s="64"/>
      <c r="F4" s="64"/>
      <c r="G4" s="64"/>
      <c r="H4" s="1"/>
    </row>
    <row r="5" spans="1:8" ht="13.5" thickBot="1">
      <c r="A5" s="1"/>
      <c r="B5" s="1"/>
      <c r="C5" s="1"/>
      <c r="D5" s="1"/>
      <c r="E5" s="1"/>
      <c r="F5" s="1"/>
      <c r="G5" s="1051" t="s">
        <v>80</v>
      </c>
      <c r="H5" s="1051"/>
    </row>
    <row r="6" spans="1:8" ht="36" customHeight="1">
      <c r="A6" s="1054" t="s">
        <v>2</v>
      </c>
      <c r="B6" s="1046" t="s">
        <v>42</v>
      </c>
      <c r="C6" s="1046" t="s">
        <v>330</v>
      </c>
      <c r="D6" s="1046" t="s">
        <v>137</v>
      </c>
      <c r="E6" s="1046" t="s">
        <v>332</v>
      </c>
      <c r="F6" s="1046"/>
      <c r="G6" s="1046" t="s">
        <v>331</v>
      </c>
      <c r="H6" s="1047"/>
    </row>
    <row r="7" spans="1:8" ht="23.25" thickBot="1">
      <c r="A7" s="1055"/>
      <c r="B7" s="1048"/>
      <c r="C7" s="1048"/>
      <c r="D7" s="1048"/>
      <c r="E7" s="66" t="s">
        <v>44</v>
      </c>
      <c r="F7" s="66" t="s">
        <v>43</v>
      </c>
      <c r="G7" s="66" t="s">
        <v>44</v>
      </c>
      <c r="H7" s="61" t="s">
        <v>43</v>
      </c>
    </row>
    <row r="8" spans="1:9" ht="25.5" customHeight="1">
      <c r="A8" s="480" t="s">
        <v>222</v>
      </c>
      <c r="B8" s="482" t="s">
        <v>335</v>
      </c>
      <c r="C8" s="483">
        <v>68</v>
      </c>
      <c r="D8" s="483">
        <v>68</v>
      </c>
      <c r="E8" s="483"/>
      <c r="F8" s="483"/>
      <c r="G8" s="483">
        <v>3</v>
      </c>
      <c r="H8" s="484">
        <v>3</v>
      </c>
      <c r="I8" s="90"/>
    </row>
    <row r="9" spans="1:9" ht="25.5" customHeight="1">
      <c r="A9" s="485" t="s">
        <v>222</v>
      </c>
      <c r="B9" s="487" t="s">
        <v>336</v>
      </c>
      <c r="C9" s="488">
        <v>68</v>
      </c>
      <c r="D9" s="488">
        <v>68</v>
      </c>
      <c r="E9" s="488"/>
      <c r="F9" s="488"/>
      <c r="G9" s="488">
        <v>3</v>
      </c>
      <c r="H9" s="489">
        <v>3</v>
      </c>
      <c r="I9" s="90"/>
    </row>
    <row r="10" spans="1:9" ht="25.5" customHeight="1">
      <c r="A10" s="485" t="s">
        <v>222</v>
      </c>
      <c r="B10" s="487" t="s">
        <v>337</v>
      </c>
      <c r="C10" s="488">
        <v>68</v>
      </c>
      <c r="D10" s="488">
        <v>68</v>
      </c>
      <c r="E10" s="488"/>
      <c r="F10" s="488"/>
      <c r="G10" s="488">
        <v>3</v>
      </c>
      <c r="H10" s="489">
        <v>3</v>
      </c>
      <c r="I10" s="90"/>
    </row>
    <row r="11" spans="1:9" ht="25.5" customHeight="1">
      <c r="A11" s="485" t="s">
        <v>338</v>
      </c>
      <c r="B11" s="487" t="s">
        <v>335</v>
      </c>
      <c r="C11" s="488">
        <v>68</v>
      </c>
      <c r="D11" s="488">
        <v>68</v>
      </c>
      <c r="E11" s="488"/>
      <c r="F11" s="488"/>
      <c r="G11" s="488">
        <v>3</v>
      </c>
      <c r="H11" s="489">
        <v>3</v>
      </c>
      <c r="I11" s="90"/>
    </row>
    <row r="12" spans="1:9" ht="25.5" customHeight="1">
      <c r="A12" s="485" t="s">
        <v>338</v>
      </c>
      <c r="B12" s="487" t="s">
        <v>336</v>
      </c>
      <c r="C12" s="488">
        <v>68</v>
      </c>
      <c r="D12" s="488">
        <v>68</v>
      </c>
      <c r="E12" s="488"/>
      <c r="F12" s="488"/>
      <c r="G12" s="488">
        <v>3</v>
      </c>
      <c r="H12" s="489">
        <v>3</v>
      </c>
      <c r="I12" s="90"/>
    </row>
    <row r="13" spans="1:9" ht="25.5" customHeight="1">
      <c r="A13" s="485" t="s">
        <v>338</v>
      </c>
      <c r="B13" s="487" t="s">
        <v>337</v>
      </c>
      <c r="C13" s="488">
        <v>68</v>
      </c>
      <c r="D13" s="488">
        <v>68</v>
      </c>
      <c r="E13" s="488"/>
      <c r="F13" s="488"/>
      <c r="G13" s="488">
        <v>3</v>
      </c>
      <c r="H13" s="489">
        <v>3</v>
      </c>
      <c r="I13" s="90"/>
    </row>
    <row r="14" spans="1:9" ht="25.5" customHeight="1">
      <c r="A14" s="485" t="s">
        <v>339</v>
      </c>
      <c r="B14" s="487" t="s">
        <v>335</v>
      </c>
      <c r="C14" s="488">
        <v>68</v>
      </c>
      <c r="D14" s="488">
        <v>68</v>
      </c>
      <c r="E14" s="488"/>
      <c r="F14" s="488"/>
      <c r="G14" s="488">
        <v>4</v>
      </c>
      <c r="H14" s="489">
        <v>4</v>
      </c>
      <c r="I14" s="90"/>
    </row>
    <row r="15" spans="1:9" ht="25.5" customHeight="1">
      <c r="A15" s="485" t="s">
        <v>339</v>
      </c>
      <c r="B15" s="487" t="s">
        <v>336</v>
      </c>
      <c r="C15" s="488">
        <v>68</v>
      </c>
      <c r="D15" s="488">
        <v>68</v>
      </c>
      <c r="E15" s="488"/>
      <c r="F15" s="488"/>
      <c r="G15" s="488">
        <v>4</v>
      </c>
      <c r="H15" s="489">
        <v>4</v>
      </c>
      <c r="I15" s="90"/>
    </row>
    <row r="16" spans="1:9" ht="25.5" customHeight="1">
      <c r="A16" s="485" t="s">
        <v>339</v>
      </c>
      <c r="B16" s="487" t="s">
        <v>337</v>
      </c>
      <c r="C16" s="488">
        <v>68</v>
      </c>
      <c r="D16" s="488">
        <v>68</v>
      </c>
      <c r="E16" s="488"/>
      <c r="F16" s="488"/>
      <c r="G16" s="488">
        <v>4</v>
      </c>
      <c r="H16" s="489">
        <v>4</v>
      </c>
      <c r="I16" s="90"/>
    </row>
    <row r="17" spans="1:9" ht="25.5" customHeight="1">
      <c r="A17" s="485" t="s">
        <v>278</v>
      </c>
      <c r="B17" s="487" t="s">
        <v>335</v>
      </c>
      <c r="C17" s="488">
        <v>34</v>
      </c>
      <c r="D17" s="488">
        <v>34</v>
      </c>
      <c r="E17" s="488"/>
      <c r="F17" s="488"/>
      <c r="G17" s="488"/>
      <c r="H17" s="489"/>
      <c r="I17" s="90"/>
    </row>
    <row r="18" spans="1:9" ht="25.5" customHeight="1">
      <c r="A18" s="485" t="s">
        <v>278</v>
      </c>
      <c r="B18" s="487" t="s">
        <v>336</v>
      </c>
      <c r="C18" s="488">
        <v>34</v>
      </c>
      <c r="D18" s="488">
        <v>34</v>
      </c>
      <c r="E18" s="488"/>
      <c r="F18" s="488"/>
      <c r="G18" s="488"/>
      <c r="H18" s="489"/>
      <c r="I18" s="90"/>
    </row>
    <row r="19" spans="1:9" ht="25.5" customHeight="1">
      <c r="A19" s="485" t="s">
        <v>278</v>
      </c>
      <c r="B19" s="487" t="s">
        <v>337</v>
      </c>
      <c r="C19" s="488">
        <v>34</v>
      </c>
      <c r="D19" s="488">
        <v>34</v>
      </c>
      <c r="E19" s="488"/>
      <c r="F19" s="488"/>
      <c r="G19" s="488"/>
      <c r="H19" s="489"/>
      <c r="I19" s="90"/>
    </row>
    <row r="20" spans="1:9" ht="25.5" customHeight="1">
      <c r="A20" s="485" t="s">
        <v>340</v>
      </c>
      <c r="B20" s="487" t="s">
        <v>335</v>
      </c>
      <c r="C20" s="488">
        <v>17</v>
      </c>
      <c r="D20" s="488">
        <v>17</v>
      </c>
      <c r="E20" s="488"/>
      <c r="F20" s="488"/>
      <c r="G20" s="488"/>
      <c r="H20" s="489"/>
      <c r="I20" s="90"/>
    </row>
    <row r="21" spans="1:9" ht="25.5" customHeight="1">
      <c r="A21" s="485" t="s">
        <v>340</v>
      </c>
      <c r="B21" s="487" t="s">
        <v>336</v>
      </c>
      <c r="C21" s="488">
        <v>17</v>
      </c>
      <c r="D21" s="488">
        <v>17</v>
      </c>
      <c r="E21" s="488"/>
      <c r="F21" s="488"/>
      <c r="G21" s="488"/>
      <c r="H21" s="489"/>
      <c r="I21" s="90"/>
    </row>
    <row r="22" spans="1:9" ht="25.5" customHeight="1">
      <c r="A22" s="485" t="s">
        <v>340</v>
      </c>
      <c r="B22" s="487" t="s">
        <v>337</v>
      </c>
      <c r="C22" s="488">
        <v>17</v>
      </c>
      <c r="D22" s="488">
        <v>17</v>
      </c>
      <c r="E22" s="488"/>
      <c r="F22" s="488"/>
      <c r="G22" s="488"/>
      <c r="H22" s="489"/>
      <c r="I22" s="90"/>
    </row>
    <row r="23" spans="1:9" ht="25.5" customHeight="1">
      <c r="A23" s="485" t="s">
        <v>341</v>
      </c>
      <c r="B23" s="487" t="s">
        <v>335</v>
      </c>
      <c r="C23" s="488">
        <v>34</v>
      </c>
      <c r="D23" s="488">
        <v>34</v>
      </c>
      <c r="E23" s="488"/>
      <c r="F23" s="488"/>
      <c r="G23" s="488"/>
      <c r="H23" s="489"/>
      <c r="I23" s="90"/>
    </row>
    <row r="24" spans="1:9" ht="25.5" customHeight="1">
      <c r="A24" s="485" t="s">
        <v>341</v>
      </c>
      <c r="B24" s="487" t="s">
        <v>336</v>
      </c>
      <c r="C24" s="488">
        <v>34</v>
      </c>
      <c r="D24" s="488">
        <v>34</v>
      </c>
      <c r="E24" s="488"/>
      <c r="F24" s="488"/>
      <c r="G24" s="488"/>
      <c r="H24" s="489"/>
      <c r="I24" s="90"/>
    </row>
    <row r="25" spans="1:9" ht="25.5" customHeight="1">
      <c r="A25" s="485" t="s">
        <v>341</v>
      </c>
      <c r="B25" s="487" t="s">
        <v>337</v>
      </c>
      <c r="C25" s="488">
        <v>34</v>
      </c>
      <c r="D25" s="488">
        <v>34</v>
      </c>
      <c r="E25" s="488"/>
      <c r="F25" s="488"/>
      <c r="G25" s="488"/>
      <c r="H25" s="489"/>
      <c r="I25" s="90"/>
    </row>
    <row r="26" spans="1:9" ht="25.5" customHeight="1">
      <c r="A26" s="485" t="s">
        <v>279</v>
      </c>
      <c r="B26" s="487" t="s">
        <v>335</v>
      </c>
      <c r="C26" s="488">
        <v>34</v>
      </c>
      <c r="D26" s="488">
        <v>34</v>
      </c>
      <c r="E26" s="488">
        <v>1</v>
      </c>
      <c r="F26" s="488">
        <v>1</v>
      </c>
      <c r="G26" s="488"/>
      <c r="H26" s="489"/>
      <c r="I26" s="90"/>
    </row>
    <row r="27" spans="1:9" ht="25.5" customHeight="1">
      <c r="A27" s="485" t="s">
        <v>279</v>
      </c>
      <c r="B27" s="487" t="s">
        <v>336</v>
      </c>
      <c r="C27" s="488">
        <v>34</v>
      </c>
      <c r="D27" s="488">
        <v>34</v>
      </c>
      <c r="E27" s="488">
        <v>1</v>
      </c>
      <c r="F27" s="488">
        <v>1</v>
      </c>
      <c r="G27" s="488"/>
      <c r="H27" s="489"/>
      <c r="I27" s="90"/>
    </row>
    <row r="28" spans="1:9" ht="25.5" customHeight="1">
      <c r="A28" s="485" t="s">
        <v>279</v>
      </c>
      <c r="B28" s="487" t="s">
        <v>337</v>
      </c>
      <c r="C28" s="488">
        <v>34</v>
      </c>
      <c r="D28" s="488">
        <v>34</v>
      </c>
      <c r="E28" s="488">
        <v>1</v>
      </c>
      <c r="F28" s="488">
        <v>1</v>
      </c>
      <c r="G28" s="488"/>
      <c r="H28" s="489"/>
      <c r="I28" s="90"/>
    </row>
    <row r="29" spans="1:9" ht="25.5" customHeight="1">
      <c r="A29" s="485" t="s">
        <v>225</v>
      </c>
      <c r="B29" s="487" t="s">
        <v>335</v>
      </c>
      <c r="C29" s="488">
        <v>34</v>
      </c>
      <c r="D29" s="488">
        <v>34</v>
      </c>
      <c r="E29" s="488">
        <v>9</v>
      </c>
      <c r="F29" s="488">
        <v>9</v>
      </c>
      <c r="G29" s="488">
        <v>3</v>
      </c>
      <c r="H29" s="489">
        <v>3</v>
      </c>
      <c r="I29" s="90"/>
    </row>
    <row r="30" spans="1:9" ht="25.5" customHeight="1">
      <c r="A30" s="485" t="s">
        <v>225</v>
      </c>
      <c r="B30" s="487" t="s">
        <v>336</v>
      </c>
      <c r="C30" s="488">
        <v>34</v>
      </c>
      <c r="D30" s="488">
        <v>34</v>
      </c>
      <c r="E30" s="488">
        <v>9</v>
      </c>
      <c r="F30" s="488">
        <v>9</v>
      </c>
      <c r="G30" s="488">
        <v>3</v>
      </c>
      <c r="H30" s="489">
        <v>3</v>
      </c>
      <c r="I30" s="90"/>
    </row>
    <row r="31" spans="1:9" ht="25.5" customHeight="1">
      <c r="A31" s="485" t="s">
        <v>225</v>
      </c>
      <c r="B31" s="487" t="s">
        <v>337</v>
      </c>
      <c r="C31" s="488">
        <v>34</v>
      </c>
      <c r="D31" s="488">
        <v>34</v>
      </c>
      <c r="E31" s="488">
        <v>9</v>
      </c>
      <c r="F31" s="488">
        <v>9</v>
      </c>
      <c r="G31" s="488">
        <v>3</v>
      </c>
      <c r="H31" s="489">
        <v>3</v>
      </c>
      <c r="I31" s="90"/>
    </row>
    <row r="32" spans="1:9" ht="25.5" customHeight="1">
      <c r="A32" s="485" t="s">
        <v>226</v>
      </c>
      <c r="B32" s="487" t="s">
        <v>335</v>
      </c>
      <c r="C32" s="488">
        <v>34</v>
      </c>
      <c r="D32" s="488">
        <v>34</v>
      </c>
      <c r="E32" s="488">
        <v>2</v>
      </c>
      <c r="F32" s="488">
        <v>2</v>
      </c>
      <c r="G32" s="488">
        <v>3</v>
      </c>
      <c r="H32" s="489">
        <v>3</v>
      </c>
      <c r="I32" s="90"/>
    </row>
    <row r="33" spans="1:9" ht="25.5" customHeight="1">
      <c r="A33" s="485" t="s">
        <v>226</v>
      </c>
      <c r="B33" s="487" t="s">
        <v>336</v>
      </c>
      <c r="C33" s="488">
        <v>34</v>
      </c>
      <c r="D33" s="488">
        <v>34</v>
      </c>
      <c r="E33" s="488">
        <v>2</v>
      </c>
      <c r="F33" s="488">
        <v>2</v>
      </c>
      <c r="G33" s="488">
        <v>3</v>
      </c>
      <c r="H33" s="489">
        <v>3</v>
      </c>
      <c r="I33" s="90"/>
    </row>
    <row r="34" spans="1:9" ht="25.5" customHeight="1">
      <c r="A34" s="485" t="s">
        <v>226</v>
      </c>
      <c r="B34" s="487" t="s">
        <v>337</v>
      </c>
      <c r="C34" s="488">
        <v>34</v>
      </c>
      <c r="D34" s="488">
        <v>34</v>
      </c>
      <c r="E34" s="488">
        <v>2</v>
      </c>
      <c r="F34" s="488">
        <v>2</v>
      </c>
      <c r="G34" s="488">
        <v>3</v>
      </c>
      <c r="H34" s="489">
        <v>3</v>
      </c>
      <c r="I34" s="90"/>
    </row>
    <row r="35" spans="1:9" ht="25.5" customHeight="1">
      <c r="A35" s="485" t="s">
        <v>342</v>
      </c>
      <c r="B35" s="487" t="s">
        <v>335</v>
      </c>
      <c r="C35" s="488">
        <v>34</v>
      </c>
      <c r="D35" s="488">
        <v>34</v>
      </c>
      <c r="E35" s="488"/>
      <c r="F35" s="488"/>
      <c r="G35" s="488">
        <v>2</v>
      </c>
      <c r="H35" s="489">
        <v>2</v>
      </c>
      <c r="I35" s="90"/>
    </row>
    <row r="36" spans="1:9" ht="25.5" customHeight="1">
      <c r="A36" s="485" t="s">
        <v>343</v>
      </c>
      <c r="B36" s="487" t="s">
        <v>336</v>
      </c>
      <c r="C36" s="488">
        <v>34</v>
      </c>
      <c r="D36" s="488">
        <v>34</v>
      </c>
      <c r="E36" s="488"/>
      <c r="F36" s="488"/>
      <c r="G36" s="488">
        <v>2</v>
      </c>
      <c r="H36" s="489">
        <v>2</v>
      </c>
      <c r="I36" s="90"/>
    </row>
    <row r="37" spans="1:9" ht="25.5" customHeight="1">
      <c r="A37" s="485" t="s">
        <v>343</v>
      </c>
      <c r="B37" s="487" t="s">
        <v>337</v>
      </c>
      <c r="C37" s="488">
        <v>34</v>
      </c>
      <c r="D37" s="488">
        <v>34</v>
      </c>
      <c r="E37" s="488"/>
      <c r="F37" s="488"/>
      <c r="G37" s="488">
        <v>2</v>
      </c>
      <c r="H37" s="489">
        <v>2</v>
      </c>
      <c r="I37" s="90"/>
    </row>
    <row r="38" spans="1:9" ht="25.5" customHeight="1">
      <c r="A38" s="485" t="s">
        <v>344</v>
      </c>
      <c r="B38" s="487" t="s">
        <v>335</v>
      </c>
      <c r="C38" s="488">
        <v>17</v>
      </c>
      <c r="D38" s="488">
        <v>17</v>
      </c>
      <c r="E38" s="488"/>
      <c r="F38" s="488"/>
      <c r="G38" s="488"/>
      <c r="H38" s="489"/>
      <c r="I38" s="90"/>
    </row>
    <row r="39" spans="1:9" ht="25.5" customHeight="1">
      <c r="A39" s="485" t="s">
        <v>344</v>
      </c>
      <c r="B39" s="487" t="s">
        <v>336</v>
      </c>
      <c r="C39" s="488">
        <v>17</v>
      </c>
      <c r="D39" s="488">
        <v>17</v>
      </c>
      <c r="E39" s="488"/>
      <c r="F39" s="488"/>
      <c r="G39" s="488"/>
      <c r="H39" s="489"/>
      <c r="I39" s="90"/>
    </row>
    <row r="40" spans="1:9" ht="25.5" customHeight="1">
      <c r="A40" s="485" t="s">
        <v>344</v>
      </c>
      <c r="B40" s="487" t="s">
        <v>337</v>
      </c>
      <c r="C40" s="488">
        <v>17</v>
      </c>
      <c r="D40" s="488">
        <v>17</v>
      </c>
      <c r="E40" s="488"/>
      <c r="F40" s="488"/>
      <c r="G40" s="488"/>
      <c r="H40" s="489"/>
      <c r="I40" s="90"/>
    </row>
    <row r="41" spans="1:9" ht="25.5" customHeight="1">
      <c r="A41" s="485" t="s">
        <v>345</v>
      </c>
      <c r="B41" s="487" t="s">
        <v>335</v>
      </c>
      <c r="C41" s="488">
        <v>17</v>
      </c>
      <c r="D41" s="488">
        <v>17</v>
      </c>
      <c r="E41" s="488"/>
      <c r="F41" s="488"/>
      <c r="G41" s="488"/>
      <c r="H41" s="489"/>
      <c r="I41" s="90"/>
    </row>
    <row r="42" spans="1:9" ht="25.5" customHeight="1">
      <c r="A42" s="485" t="s">
        <v>345</v>
      </c>
      <c r="B42" s="487" t="s">
        <v>336</v>
      </c>
      <c r="C42" s="488">
        <v>17</v>
      </c>
      <c r="D42" s="488">
        <v>17</v>
      </c>
      <c r="E42" s="488"/>
      <c r="F42" s="488"/>
      <c r="G42" s="488"/>
      <c r="H42" s="489"/>
      <c r="I42" s="90"/>
    </row>
    <row r="43" spans="1:9" ht="25.5" customHeight="1">
      <c r="A43" s="485" t="s">
        <v>345</v>
      </c>
      <c r="B43" s="487" t="s">
        <v>337</v>
      </c>
      <c r="C43" s="488">
        <v>17</v>
      </c>
      <c r="D43" s="488">
        <v>17</v>
      </c>
      <c r="E43" s="488"/>
      <c r="F43" s="488"/>
      <c r="G43" s="488"/>
      <c r="H43" s="489"/>
      <c r="I43" s="90"/>
    </row>
    <row r="44" spans="1:9" ht="25.5" customHeight="1">
      <c r="A44" s="485" t="s">
        <v>346</v>
      </c>
      <c r="B44" s="487" t="s">
        <v>335</v>
      </c>
      <c r="C44" s="488">
        <v>17</v>
      </c>
      <c r="D44" s="488">
        <v>17</v>
      </c>
      <c r="E44" s="488"/>
      <c r="F44" s="488"/>
      <c r="G44" s="488"/>
      <c r="H44" s="489"/>
      <c r="I44" s="90"/>
    </row>
    <row r="45" spans="1:9" ht="25.5" customHeight="1">
      <c r="A45" s="485" t="s">
        <v>346</v>
      </c>
      <c r="B45" s="487" t="s">
        <v>336</v>
      </c>
      <c r="C45" s="488">
        <v>17</v>
      </c>
      <c r="D45" s="488">
        <v>17</v>
      </c>
      <c r="E45" s="488"/>
      <c r="F45" s="488"/>
      <c r="G45" s="488"/>
      <c r="H45" s="489"/>
      <c r="I45" s="90"/>
    </row>
    <row r="46" spans="1:9" ht="25.5" customHeight="1" thickBot="1">
      <c r="A46" s="712" t="s">
        <v>346</v>
      </c>
      <c r="B46" s="706" t="s">
        <v>337</v>
      </c>
      <c r="C46" s="713">
        <v>17</v>
      </c>
      <c r="D46" s="713">
        <v>17</v>
      </c>
      <c r="E46" s="713"/>
      <c r="F46" s="713"/>
      <c r="G46" s="713"/>
      <c r="H46" s="714"/>
      <c r="I46" s="90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5">
      <c r="A49" s="1050" t="s">
        <v>5</v>
      </c>
      <c r="B49" s="1050"/>
      <c r="C49" s="40"/>
      <c r="D49" s="40"/>
      <c r="E49" s="40"/>
      <c r="F49" s="1049" t="str">
        <f>'Осн.сведения'!D4</f>
        <v>Е.А. Наумова</v>
      </c>
      <c r="G49" s="1049"/>
      <c r="H49" s="1049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</sheetData>
  <sheetProtection password="CCE7" sheet="1" objects="1" scenarios="1"/>
  <mergeCells count="12">
    <mergeCell ref="G5:H5"/>
    <mergeCell ref="A1:H1"/>
    <mergeCell ref="A2:H2"/>
    <mergeCell ref="A3:H3"/>
    <mergeCell ref="A6:A7"/>
    <mergeCell ref="E6:F6"/>
    <mergeCell ref="G6:H6"/>
    <mergeCell ref="B6:B7"/>
    <mergeCell ref="C6:C7"/>
    <mergeCell ref="D6:D7"/>
    <mergeCell ref="F49:H49"/>
    <mergeCell ref="A49:B49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9"/>
  <dimension ref="A1:I29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2" customWidth="1"/>
    <col min="2" max="2" width="8.75390625" style="62" customWidth="1"/>
    <col min="3" max="8" width="10.75390625" style="62" customWidth="1"/>
    <col min="9" max="16384" width="9.125" style="62" customWidth="1"/>
  </cols>
  <sheetData>
    <row r="1" spans="1:8" ht="18">
      <c r="A1" s="1052" t="s">
        <v>310</v>
      </c>
      <c r="B1" s="1052"/>
      <c r="C1" s="1052"/>
      <c r="D1" s="1052"/>
      <c r="E1" s="1052"/>
      <c r="F1" s="1052"/>
      <c r="G1" s="1052"/>
      <c r="H1" s="1052"/>
    </row>
    <row r="2" spans="1:8" ht="15.75">
      <c r="A2" s="1053" t="str">
        <f>'Осн.сведения'!D3</f>
        <v>МОУ ВСОШ №2</v>
      </c>
      <c r="B2" s="1053"/>
      <c r="C2" s="1053"/>
      <c r="D2" s="1053"/>
      <c r="E2" s="1053"/>
      <c r="F2" s="1053"/>
      <c r="G2" s="1053"/>
      <c r="H2" s="1053"/>
    </row>
    <row r="3" spans="1:8" ht="15.75">
      <c r="A3" s="1053" t="str">
        <f>CONCATENATE("за ",'Осн.сведения'!D5," / ",'Осн.сведения'!F5," учебный год")</f>
        <v>за 2014 / 2015 учебный год</v>
      </c>
      <c r="B3" s="1053"/>
      <c r="C3" s="1053"/>
      <c r="D3" s="1053"/>
      <c r="E3" s="1053"/>
      <c r="F3" s="1053"/>
      <c r="G3" s="1053"/>
      <c r="H3" s="1053"/>
    </row>
    <row r="4" spans="1:8" ht="9.75" customHeight="1">
      <c r="A4" s="64"/>
      <c r="B4" s="64"/>
      <c r="C4" s="64"/>
      <c r="D4" s="64"/>
      <c r="E4" s="64"/>
      <c r="F4" s="64"/>
      <c r="G4" s="64"/>
      <c r="H4" s="1"/>
    </row>
    <row r="5" spans="1:8" ht="13.5" thickBot="1">
      <c r="A5" s="1"/>
      <c r="B5" s="1"/>
      <c r="C5" s="1"/>
      <c r="D5" s="1"/>
      <c r="E5" s="1"/>
      <c r="F5" s="1"/>
      <c r="G5" s="1051" t="s">
        <v>315</v>
      </c>
      <c r="H5" s="1051"/>
    </row>
    <row r="6" spans="1:8" ht="36" customHeight="1">
      <c r="A6" s="1054" t="s">
        <v>2</v>
      </c>
      <c r="B6" s="1046" t="s">
        <v>42</v>
      </c>
      <c r="C6" s="1046" t="s">
        <v>330</v>
      </c>
      <c r="D6" s="1046" t="s">
        <v>137</v>
      </c>
      <c r="E6" s="1046" t="s">
        <v>332</v>
      </c>
      <c r="F6" s="1046"/>
      <c r="G6" s="1046" t="s">
        <v>331</v>
      </c>
      <c r="H6" s="1047"/>
    </row>
    <row r="7" spans="1:8" ht="23.25" thickBot="1">
      <c r="A7" s="1057"/>
      <c r="B7" s="1056"/>
      <c r="C7" s="1056"/>
      <c r="D7" s="1056"/>
      <c r="E7" s="71" t="s">
        <v>44</v>
      </c>
      <c r="F7" s="71" t="s">
        <v>43</v>
      </c>
      <c r="G7" s="71" t="s">
        <v>44</v>
      </c>
      <c r="H7" s="72" t="s">
        <v>43</v>
      </c>
    </row>
    <row r="8" spans="1:9" ht="25.5" customHeight="1">
      <c r="A8" s="480" t="s">
        <v>222</v>
      </c>
      <c r="B8" s="482" t="s">
        <v>347</v>
      </c>
      <c r="C8" s="483">
        <v>34</v>
      </c>
      <c r="D8" s="483">
        <v>34</v>
      </c>
      <c r="E8" s="483"/>
      <c r="F8" s="483"/>
      <c r="G8" s="483">
        <v>3</v>
      </c>
      <c r="H8" s="484">
        <v>3</v>
      </c>
      <c r="I8" s="90"/>
    </row>
    <row r="9" spans="1:9" ht="25.5" customHeight="1">
      <c r="A9" s="485" t="s">
        <v>338</v>
      </c>
      <c r="B9" s="487" t="s">
        <v>347</v>
      </c>
      <c r="C9" s="488">
        <v>68</v>
      </c>
      <c r="D9" s="488">
        <v>68</v>
      </c>
      <c r="E9" s="488"/>
      <c r="F9" s="488"/>
      <c r="G9" s="488">
        <v>4</v>
      </c>
      <c r="H9" s="489">
        <v>4</v>
      </c>
      <c r="I9" s="90"/>
    </row>
    <row r="10" spans="1:9" ht="25.5" customHeight="1">
      <c r="A10" s="485" t="s">
        <v>339</v>
      </c>
      <c r="B10" s="487" t="s">
        <v>347</v>
      </c>
      <c r="C10" s="488">
        <v>68</v>
      </c>
      <c r="D10" s="488">
        <v>68</v>
      </c>
      <c r="E10" s="488"/>
      <c r="F10" s="488"/>
      <c r="G10" s="488">
        <v>6</v>
      </c>
      <c r="H10" s="489">
        <v>6</v>
      </c>
      <c r="I10" s="90"/>
    </row>
    <row r="11" spans="1:9" ht="25.5" customHeight="1">
      <c r="A11" s="485" t="s">
        <v>278</v>
      </c>
      <c r="B11" s="487" t="s">
        <v>347</v>
      </c>
      <c r="C11" s="488">
        <v>68</v>
      </c>
      <c r="D11" s="488">
        <v>68</v>
      </c>
      <c r="E11" s="488"/>
      <c r="F11" s="488"/>
      <c r="G11" s="488">
        <v>3</v>
      </c>
      <c r="H11" s="489">
        <v>3</v>
      </c>
      <c r="I11" s="90"/>
    </row>
    <row r="12" spans="1:9" ht="25.5" customHeight="1">
      <c r="A12" s="485" t="s">
        <v>340</v>
      </c>
      <c r="B12" s="487" t="s">
        <v>347</v>
      </c>
      <c r="C12" s="488">
        <v>34</v>
      </c>
      <c r="D12" s="488">
        <v>34</v>
      </c>
      <c r="E12" s="488"/>
      <c r="F12" s="488"/>
      <c r="G12" s="488">
        <v>2</v>
      </c>
      <c r="H12" s="489">
        <v>2</v>
      </c>
      <c r="I12" s="90"/>
    </row>
    <row r="13" spans="1:9" ht="25.5" customHeight="1">
      <c r="A13" s="485" t="s">
        <v>341</v>
      </c>
      <c r="B13" s="487" t="s">
        <v>347</v>
      </c>
      <c r="C13" s="488">
        <v>34</v>
      </c>
      <c r="D13" s="488">
        <v>34</v>
      </c>
      <c r="E13" s="488">
        <v>1</v>
      </c>
      <c r="F13" s="488">
        <v>1</v>
      </c>
      <c r="G13" s="488">
        <v>1</v>
      </c>
      <c r="H13" s="489">
        <v>1</v>
      </c>
      <c r="I13" s="90"/>
    </row>
    <row r="14" spans="1:9" ht="25.5" customHeight="1">
      <c r="A14" s="485" t="s">
        <v>279</v>
      </c>
      <c r="B14" s="487" t="s">
        <v>347</v>
      </c>
      <c r="C14" s="488">
        <v>34</v>
      </c>
      <c r="D14" s="488">
        <v>34</v>
      </c>
      <c r="E14" s="488"/>
      <c r="F14" s="488"/>
      <c r="G14" s="488">
        <v>1</v>
      </c>
      <c r="H14" s="489">
        <v>1</v>
      </c>
      <c r="I14" s="90"/>
    </row>
    <row r="15" spans="1:9" ht="25.5" customHeight="1">
      <c r="A15" s="485" t="s">
        <v>225</v>
      </c>
      <c r="B15" s="487" t="s">
        <v>347</v>
      </c>
      <c r="C15" s="488">
        <v>34</v>
      </c>
      <c r="D15" s="488">
        <v>34</v>
      </c>
      <c r="E15" s="488">
        <v>5</v>
      </c>
      <c r="F15" s="488">
        <v>5</v>
      </c>
      <c r="G15" s="488">
        <v>3</v>
      </c>
      <c r="H15" s="489">
        <v>3</v>
      </c>
      <c r="I15" s="90"/>
    </row>
    <row r="16" spans="1:9" ht="25.5" customHeight="1">
      <c r="A16" s="485" t="s">
        <v>226</v>
      </c>
      <c r="B16" s="487" t="s">
        <v>347</v>
      </c>
      <c r="C16" s="488">
        <v>34</v>
      </c>
      <c r="D16" s="488">
        <v>34</v>
      </c>
      <c r="E16" s="488">
        <v>2</v>
      </c>
      <c r="F16" s="488">
        <v>2</v>
      </c>
      <c r="G16" s="488">
        <v>2</v>
      </c>
      <c r="H16" s="489">
        <v>2</v>
      </c>
      <c r="I16" s="90"/>
    </row>
    <row r="17" spans="1:9" ht="25.5" customHeight="1">
      <c r="A17" s="485" t="s">
        <v>342</v>
      </c>
      <c r="B17" s="487" t="s">
        <v>348</v>
      </c>
      <c r="C17" s="488">
        <v>34</v>
      </c>
      <c r="D17" s="488">
        <v>34</v>
      </c>
      <c r="E17" s="488"/>
      <c r="F17" s="488"/>
      <c r="G17" s="488">
        <v>2</v>
      </c>
      <c r="H17" s="489">
        <v>2</v>
      </c>
      <c r="I17" s="90"/>
    </row>
    <row r="18" spans="1:9" ht="25.5" customHeight="1">
      <c r="A18" s="485" t="s">
        <v>343</v>
      </c>
      <c r="B18" s="487" t="s">
        <v>349</v>
      </c>
      <c r="C18" s="488">
        <v>34</v>
      </c>
      <c r="D18" s="488">
        <v>34</v>
      </c>
      <c r="E18" s="488"/>
      <c r="F18" s="488"/>
      <c r="G18" s="488">
        <v>2</v>
      </c>
      <c r="H18" s="489">
        <v>2</v>
      </c>
      <c r="I18" s="90"/>
    </row>
    <row r="19" spans="1:9" ht="25.5" customHeight="1" thickBot="1">
      <c r="A19" s="729" t="s">
        <v>346</v>
      </c>
      <c r="B19" s="491" t="s">
        <v>347</v>
      </c>
      <c r="C19" s="730">
        <v>34</v>
      </c>
      <c r="D19" s="730">
        <v>34</v>
      </c>
      <c r="E19" s="730">
        <v>3</v>
      </c>
      <c r="F19" s="730">
        <v>3</v>
      </c>
      <c r="G19" s="730">
        <v>1</v>
      </c>
      <c r="H19" s="731">
        <v>1</v>
      </c>
      <c r="I19" s="90"/>
    </row>
    <row r="20" spans="1:8" ht="12.75">
      <c r="A20" s="137"/>
      <c r="B20" s="137"/>
      <c r="C20" s="137"/>
      <c r="D20" s="137"/>
      <c r="E20" s="137"/>
      <c r="F20" s="137"/>
      <c r="G20" s="137"/>
      <c r="H20" s="137"/>
    </row>
    <row r="21" spans="1:8" ht="12.75">
      <c r="A21" s="137"/>
      <c r="B21" s="137"/>
      <c r="C21" s="137"/>
      <c r="D21" s="137"/>
      <c r="E21" s="137"/>
      <c r="F21" s="137"/>
      <c r="G21" s="137"/>
      <c r="H21" s="137"/>
    </row>
    <row r="22" spans="1:8" ht="15">
      <c r="A22" s="1050" t="s">
        <v>5</v>
      </c>
      <c r="B22" s="1050"/>
      <c r="C22" s="138"/>
      <c r="D22" s="138"/>
      <c r="E22" s="138"/>
      <c r="F22" s="992" t="str">
        <f>'Осн.сведения'!D4</f>
        <v>Е.А. Наумова</v>
      </c>
      <c r="G22" s="992"/>
      <c r="H22" s="992"/>
    </row>
    <row r="23" spans="1:8" ht="12.75">
      <c r="A23" s="137"/>
      <c r="B23" s="137"/>
      <c r="C23" s="137"/>
      <c r="D23" s="137"/>
      <c r="E23" s="137"/>
      <c r="F23" s="137"/>
      <c r="G23" s="137"/>
      <c r="H23" s="137"/>
    </row>
    <row r="24" spans="1:8" ht="12.75">
      <c r="A24" s="137"/>
      <c r="B24" s="137"/>
      <c r="C24" s="137"/>
      <c r="D24" s="137"/>
      <c r="E24" s="137"/>
      <c r="F24" s="137"/>
      <c r="G24" s="137"/>
      <c r="H24" s="137"/>
    </row>
    <row r="25" spans="1:8" ht="12.75">
      <c r="A25" s="137"/>
      <c r="B25" s="137"/>
      <c r="C25" s="137"/>
      <c r="D25" s="137"/>
      <c r="E25" s="137"/>
      <c r="F25" s="137"/>
      <c r="G25" s="137"/>
      <c r="H25" s="137"/>
    </row>
    <row r="26" spans="1:8" ht="12.75">
      <c r="A26" s="137"/>
      <c r="B26" s="137"/>
      <c r="C26" s="137"/>
      <c r="D26" s="137"/>
      <c r="E26" s="137"/>
      <c r="F26" s="137"/>
      <c r="G26" s="137"/>
      <c r="H26" s="137"/>
    </row>
    <row r="27" spans="1:8" ht="12.75">
      <c r="A27" s="137"/>
      <c r="B27" s="137"/>
      <c r="C27" s="137"/>
      <c r="D27" s="137"/>
      <c r="E27" s="137"/>
      <c r="F27" s="137"/>
      <c r="G27" s="137"/>
      <c r="H27" s="137"/>
    </row>
    <row r="28" spans="1:8" ht="12.75">
      <c r="A28" s="137"/>
      <c r="B28" s="137"/>
      <c r="C28" s="137"/>
      <c r="D28" s="137"/>
      <c r="E28" s="137"/>
      <c r="F28" s="137"/>
      <c r="G28" s="137"/>
      <c r="H28" s="137"/>
    </row>
    <row r="29" spans="1:8" ht="12.75">
      <c r="A29" s="137"/>
      <c r="B29" s="137"/>
      <c r="C29" s="137"/>
      <c r="D29" s="137"/>
      <c r="E29" s="137"/>
      <c r="F29" s="137"/>
      <c r="G29" s="137"/>
      <c r="H29" s="137"/>
    </row>
  </sheetData>
  <sheetProtection password="CCE7" sheet="1" objects="1" scenarios="1"/>
  <mergeCells count="12">
    <mergeCell ref="F22:H22"/>
    <mergeCell ref="A22:B22"/>
    <mergeCell ref="D6:D7"/>
    <mergeCell ref="E6:F6"/>
    <mergeCell ref="G6:H6"/>
    <mergeCell ref="A6:A7"/>
    <mergeCell ref="G5:H5"/>
    <mergeCell ref="A1:H1"/>
    <mergeCell ref="A2:H2"/>
    <mergeCell ref="A3:H3"/>
    <mergeCell ref="B6:B7"/>
    <mergeCell ref="C6:C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/>
  <dimension ref="A1:J28"/>
  <sheetViews>
    <sheetView showZeros="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4.75390625" style="0" customWidth="1"/>
    <col min="2" max="2" width="14.375" style="0" customWidth="1"/>
    <col min="3" max="4" width="9.75390625" style="0" customWidth="1"/>
    <col min="5" max="5" width="13.625" style="0" customWidth="1"/>
    <col min="6" max="8" width="15.75390625" style="0" customWidth="1"/>
    <col min="9" max="10" width="11.75390625" style="0" customWidth="1"/>
  </cols>
  <sheetData>
    <row r="1" spans="1:10" ht="18">
      <c r="A1" s="1036" t="str">
        <f>CONCATENATE("Итоги ",'Осн.сведения'!D5," / ",'Осн.сведения'!F5," учебного года")</f>
        <v>Итоги 2014 / 2015 учебного года</v>
      </c>
      <c r="B1" s="1036"/>
      <c r="C1" s="1036"/>
      <c r="D1" s="1036"/>
      <c r="E1" s="1036"/>
      <c r="F1" s="1036"/>
      <c r="G1" s="1036"/>
      <c r="H1" s="1036"/>
      <c r="I1" s="1036"/>
      <c r="J1" s="1036"/>
    </row>
    <row r="2" spans="1:10" ht="18">
      <c r="A2" s="1036" t="str">
        <f>'Осн.сведения'!D3</f>
        <v>МОУ ВСОШ №2</v>
      </c>
      <c r="B2" s="1036"/>
      <c r="C2" s="1036"/>
      <c r="D2" s="1036"/>
      <c r="E2" s="1036"/>
      <c r="F2" s="1036"/>
      <c r="G2" s="1036"/>
      <c r="H2" s="1036"/>
      <c r="I2" s="1036"/>
      <c r="J2" s="1036"/>
    </row>
    <row r="3" spans="1:10" ht="15">
      <c r="A3" s="1035" t="str">
        <f>CONCATENATE("(Данные об учащихся на конец ",'Осн.сведения'!D5," / ",'Осн.сведения'!F5," года)")</f>
        <v>(Данные об учащихся на конец 2014 / 2015 года)</v>
      </c>
      <c r="B3" s="1035"/>
      <c r="C3" s="1035"/>
      <c r="D3" s="1035"/>
      <c r="E3" s="1035"/>
      <c r="F3" s="1035"/>
      <c r="G3" s="1035"/>
      <c r="H3" s="1035"/>
      <c r="I3" s="1035"/>
      <c r="J3" s="1035"/>
    </row>
    <row r="5" spans="9:10" ht="12.75">
      <c r="I5" s="1059" t="s">
        <v>316</v>
      </c>
      <c r="J5" s="1059"/>
    </row>
    <row r="6" spans="9:10" ht="9" customHeight="1" thickBot="1">
      <c r="I6" s="2"/>
      <c r="J6" s="2"/>
    </row>
    <row r="7" spans="1:10" ht="36.75" customHeight="1">
      <c r="A7" s="1063" t="s">
        <v>42</v>
      </c>
      <c r="B7" s="1065" t="s">
        <v>65</v>
      </c>
      <c r="C7" s="1060" t="s">
        <v>58</v>
      </c>
      <c r="D7" s="1060"/>
      <c r="E7" s="1060" t="s">
        <v>66</v>
      </c>
      <c r="F7" s="1060" t="s">
        <v>61</v>
      </c>
      <c r="G7" s="1060"/>
      <c r="H7" s="1060"/>
      <c r="I7" s="1060" t="s">
        <v>88</v>
      </c>
      <c r="J7" s="1061"/>
    </row>
    <row r="8" spans="1:10" ht="66" customHeight="1" thickBot="1">
      <c r="A8" s="1064"/>
      <c r="B8" s="1066"/>
      <c r="C8" s="16" t="s">
        <v>59</v>
      </c>
      <c r="D8" s="16" t="s">
        <v>60</v>
      </c>
      <c r="E8" s="1062"/>
      <c r="F8" s="15" t="s">
        <v>67</v>
      </c>
      <c r="G8" s="15" t="s">
        <v>62</v>
      </c>
      <c r="H8" s="15" t="s">
        <v>63</v>
      </c>
      <c r="I8" s="15" t="s">
        <v>64</v>
      </c>
      <c r="J8" s="17" t="s">
        <v>123</v>
      </c>
    </row>
    <row r="9" spans="1:10" ht="12.75">
      <c r="A9" s="18">
        <v>1</v>
      </c>
      <c r="B9" s="492"/>
      <c r="C9" s="493"/>
      <c r="D9" s="493"/>
      <c r="E9" s="504">
        <f>'Осн.сведения'!C8</f>
        <v>0</v>
      </c>
      <c r="F9" s="493"/>
      <c r="G9" s="493"/>
      <c r="H9" s="493"/>
      <c r="I9" s="493"/>
      <c r="J9" s="500"/>
    </row>
    <row r="10" spans="1:10" ht="12.75">
      <c r="A10" s="19">
        <v>2</v>
      </c>
      <c r="B10" s="494"/>
      <c r="C10" s="495"/>
      <c r="D10" s="495"/>
      <c r="E10" s="505">
        <f>'Осн.сведения'!C9</f>
        <v>0</v>
      </c>
      <c r="F10" s="495"/>
      <c r="G10" s="495"/>
      <c r="H10" s="495"/>
      <c r="I10" s="495"/>
      <c r="J10" s="501"/>
    </row>
    <row r="11" spans="1:10" ht="12.75">
      <c r="A11" s="19">
        <v>3</v>
      </c>
      <c r="B11" s="494"/>
      <c r="C11" s="495"/>
      <c r="D11" s="495"/>
      <c r="E11" s="505">
        <f>'Осн.сведения'!C10</f>
        <v>0</v>
      </c>
      <c r="F11" s="495"/>
      <c r="G11" s="495"/>
      <c r="H11" s="495"/>
      <c r="I11" s="495"/>
      <c r="J11" s="501"/>
    </row>
    <row r="12" spans="1:10" ht="13.5" thickBot="1">
      <c r="A12" s="117">
        <v>4</v>
      </c>
      <c r="B12" s="496"/>
      <c r="C12" s="497"/>
      <c r="D12" s="497"/>
      <c r="E12" s="506">
        <f>'Осн.сведения'!C11</f>
        <v>0</v>
      </c>
      <c r="F12" s="497"/>
      <c r="G12" s="497"/>
      <c r="H12" s="497"/>
      <c r="I12" s="497"/>
      <c r="J12" s="502"/>
    </row>
    <row r="13" spans="1:10" s="20" customFormat="1" ht="24.75" customHeight="1" thickBot="1" thickTop="1">
      <c r="A13" s="121" t="s">
        <v>57</v>
      </c>
      <c r="B13" s="507">
        <f>SUM(B9:B12)</f>
        <v>0</v>
      </c>
      <c r="C13" s="508">
        <f aca="true" t="shared" si="0" ref="C13:J13">SUM(C9:C12)</f>
        <v>0</v>
      </c>
      <c r="D13" s="508">
        <f t="shared" si="0"/>
        <v>0</v>
      </c>
      <c r="E13" s="508">
        <f t="shared" si="0"/>
        <v>0</v>
      </c>
      <c r="F13" s="508">
        <f t="shared" si="0"/>
        <v>0</v>
      </c>
      <c r="G13" s="508">
        <f t="shared" si="0"/>
        <v>0</v>
      </c>
      <c r="H13" s="508">
        <f t="shared" si="0"/>
        <v>0</v>
      </c>
      <c r="I13" s="508">
        <f t="shared" si="0"/>
        <v>0</v>
      </c>
      <c r="J13" s="509">
        <f t="shared" si="0"/>
        <v>0</v>
      </c>
    </row>
    <row r="14" spans="1:10" ht="13.5" thickTop="1">
      <c r="A14" s="120">
        <v>5</v>
      </c>
      <c r="B14" s="498"/>
      <c r="C14" s="499"/>
      <c r="D14" s="499"/>
      <c r="E14" s="504">
        <f>'Осн.сведения'!C12</f>
        <v>0</v>
      </c>
      <c r="F14" s="499"/>
      <c r="G14" s="499"/>
      <c r="H14" s="499"/>
      <c r="I14" s="499"/>
      <c r="J14" s="503"/>
    </row>
    <row r="15" spans="1:10" ht="12.75">
      <c r="A15" s="19">
        <v>6</v>
      </c>
      <c r="B15" s="494"/>
      <c r="C15" s="495"/>
      <c r="D15" s="495"/>
      <c r="E15" s="505">
        <f>'Осн.сведения'!C13</f>
        <v>0</v>
      </c>
      <c r="F15" s="495"/>
      <c r="G15" s="495"/>
      <c r="H15" s="495"/>
      <c r="I15" s="495"/>
      <c r="J15" s="501"/>
    </row>
    <row r="16" spans="1:10" ht="12.75">
      <c r="A16" s="19">
        <v>7</v>
      </c>
      <c r="B16" s="494">
        <v>19</v>
      </c>
      <c r="C16" s="495">
        <v>3</v>
      </c>
      <c r="D16" s="495"/>
      <c r="E16" s="505">
        <f>'Осн.сведения'!C14</f>
        <v>22</v>
      </c>
      <c r="F16" s="495">
        <v>3</v>
      </c>
      <c r="G16" s="495"/>
      <c r="H16" s="495"/>
      <c r="I16" s="495"/>
      <c r="J16" s="501"/>
    </row>
    <row r="17" spans="1:10" ht="12.75">
      <c r="A17" s="19">
        <v>8</v>
      </c>
      <c r="B17" s="494">
        <v>27</v>
      </c>
      <c r="C17" s="495">
        <v>9</v>
      </c>
      <c r="D17" s="495">
        <v>3</v>
      </c>
      <c r="E17" s="505">
        <f>'Осн.сведения'!C15</f>
        <v>33</v>
      </c>
      <c r="F17" s="495"/>
      <c r="G17" s="495"/>
      <c r="H17" s="495"/>
      <c r="I17" s="495"/>
      <c r="J17" s="501">
        <v>1</v>
      </c>
    </row>
    <row r="18" spans="1:10" ht="13.5" thickBot="1">
      <c r="A18" s="117">
        <v>9</v>
      </c>
      <c r="B18" s="496">
        <v>85</v>
      </c>
      <c r="C18" s="497">
        <v>7</v>
      </c>
      <c r="D18" s="497">
        <v>28</v>
      </c>
      <c r="E18" s="506">
        <f>'Осн.сведения'!C16</f>
        <v>64</v>
      </c>
      <c r="F18" s="497">
        <v>26</v>
      </c>
      <c r="G18" s="497">
        <v>17</v>
      </c>
      <c r="H18" s="497"/>
      <c r="I18" s="497"/>
      <c r="J18" s="502">
        <v>28</v>
      </c>
    </row>
    <row r="19" spans="1:10" s="20" customFormat="1" ht="24.75" customHeight="1" thickBot="1" thickTop="1">
      <c r="A19" s="121" t="s">
        <v>57</v>
      </c>
      <c r="B19" s="507">
        <f>SUM(B14:B18)</f>
        <v>131</v>
      </c>
      <c r="C19" s="508">
        <f aca="true" t="shared" si="1" ref="C19:J19">SUM(C14:C18)</f>
        <v>19</v>
      </c>
      <c r="D19" s="508">
        <f t="shared" si="1"/>
        <v>31</v>
      </c>
      <c r="E19" s="508">
        <f t="shared" si="1"/>
        <v>119</v>
      </c>
      <c r="F19" s="508">
        <f t="shared" si="1"/>
        <v>29</v>
      </c>
      <c r="G19" s="508">
        <f t="shared" si="1"/>
        <v>17</v>
      </c>
      <c r="H19" s="508">
        <f t="shared" si="1"/>
        <v>0</v>
      </c>
      <c r="I19" s="508">
        <f t="shared" si="1"/>
        <v>0</v>
      </c>
      <c r="J19" s="509">
        <f t="shared" si="1"/>
        <v>29</v>
      </c>
    </row>
    <row r="20" spans="1:10" ht="13.5" thickTop="1">
      <c r="A20" s="120">
        <v>10</v>
      </c>
      <c r="B20" s="498">
        <v>29</v>
      </c>
      <c r="C20" s="499">
        <v>3</v>
      </c>
      <c r="D20" s="499">
        <v>1</v>
      </c>
      <c r="E20" s="504">
        <f>'Осн.сведения'!C17</f>
        <v>31</v>
      </c>
      <c r="F20" s="499"/>
      <c r="G20" s="499"/>
      <c r="H20" s="499"/>
      <c r="I20" s="499"/>
      <c r="J20" s="503"/>
    </row>
    <row r="21" spans="1:10" ht="12.75">
      <c r="A21" s="19" t="s">
        <v>305</v>
      </c>
      <c r="B21" s="494">
        <v>43</v>
      </c>
      <c r="C21" s="495">
        <v>16</v>
      </c>
      <c r="D21" s="495">
        <v>1</v>
      </c>
      <c r="E21" s="505">
        <f>'Осн.сведения'!C18</f>
        <v>58</v>
      </c>
      <c r="F21" s="495">
        <v>4</v>
      </c>
      <c r="G21" s="495"/>
      <c r="H21" s="495"/>
      <c r="I21" s="495"/>
      <c r="J21" s="501">
        <v>1</v>
      </c>
    </row>
    <row r="22" spans="1:10" ht="13.5" thickBot="1">
      <c r="A22" s="117" t="s">
        <v>260</v>
      </c>
      <c r="B22" s="496">
        <v>48</v>
      </c>
      <c r="C22" s="497">
        <v>1</v>
      </c>
      <c r="D22" s="497">
        <v>29</v>
      </c>
      <c r="E22" s="506">
        <f>'Осн.сведения'!C19</f>
        <v>20</v>
      </c>
      <c r="F22" s="497"/>
      <c r="G22" s="497"/>
      <c r="H22" s="497"/>
      <c r="I22" s="497"/>
      <c r="J22" s="502">
        <v>29</v>
      </c>
    </row>
    <row r="23" spans="1:10" s="20" customFormat="1" ht="24.75" customHeight="1" thickBot="1" thickTop="1">
      <c r="A23" s="121" t="s">
        <v>57</v>
      </c>
      <c r="B23" s="510">
        <f>SUM(B20:B22)</f>
        <v>120</v>
      </c>
      <c r="C23" s="508">
        <f>SUM(C20:C22)</f>
        <v>20</v>
      </c>
      <c r="D23" s="508">
        <f aca="true" t="shared" si="2" ref="D23:J23">SUM(D20:D22)</f>
        <v>31</v>
      </c>
      <c r="E23" s="508">
        <f t="shared" si="2"/>
        <v>109</v>
      </c>
      <c r="F23" s="508">
        <f t="shared" si="2"/>
        <v>4</v>
      </c>
      <c r="G23" s="508">
        <f t="shared" si="2"/>
        <v>0</v>
      </c>
      <c r="H23" s="508">
        <f t="shared" si="2"/>
        <v>0</v>
      </c>
      <c r="I23" s="508">
        <f t="shared" si="2"/>
        <v>0</v>
      </c>
      <c r="J23" s="509">
        <f t="shared" si="2"/>
        <v>30</v>
      </c>
    </row>
    <row r="24" spans="1:10" s="20" customFormat="1" ht="24.75" customHeight="1" thickBot="1" thickTop="1">
      <c r="A24" s="122" t="s">
        <v>262</v>
      </c>
      <c r="B24" s="511">
        <f aca="true" t="shared" si="3" ref="B24:J24">SUM(B13,B19,B23)</f>
        <v>251</v>
      </c>
      <c r="C24" s="512">
        <f t="shared" si="3"/>
        <v>39</v>
      </c>
      <c r="D24" s="512">
        <f t="shared" si="3"/>
        <v>62</v>
      </c>
      <c r="E24" s="512">
        <f t="shared" si="3"/>
        <v>228</v>
      </c>
      <c r="F24" s="512">
        <f t="shared" si="3"/>
        <v>33</v>
      </c>
      <c r="G24" s="512">
        <f t="shared" si="3"/>
        <v>17</v>
      </c>
      <c r="H24" s="512">
        <f t="shared" si="3"/>
        <v>0</v>
      </c>
      <c r="I24" s="512">
        <f t="shared" si="3"/>
        <v>0</v>
      </c>
      <c r="J24" s="513">
        <f t="shared" si="3"/>
        <v>59</v>
      </c>
    </row>
    <row r="25" spans="1:10" s="20" customFormat="1" ht="12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20" customFormat="1" ht="12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20" customFormat="1" ht="12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</row>
    <row r="28" spans="4:8" ht="15">
      <c r="D28" s="1058" t="s">
        <v>5</v>
      </c>
      <c r="E28" s="1058"/>
      <c r="F28" s="41"/>
      <c r="G28" s="42"/>
      <c r="H28" s="139" t="str">
        <f>'Осн.сведения'!D4</f>
        <v>Е.А. Наумова</v>
      </c>
    </row>
  </sheetData>
  <sheetProtection password="CCE7" sheet="1" objects="1" scenarios="1"/>
  <mergeCells count="11">
    <mergeCell ref="A1:J1"/>
    <mergeCell ref="A7:A8"/>
    <mergeCell ref="A2:J2"/>
    <mergeCell ref="A3:J3"/>
    <mergeCell ref="B7:B8"/>
    <mergeCell ref="D28:E28"/>
    <mergeCell ref="I5:J5"/>
    <mergeCell ref="C7:D7"/>
    <mergeCell ref="F7:H7"/>
    <mergeCell ref="I7:J7"/>
    <mergeCell ref="E7:E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2"/>
  <dimension ref="A1:AF29"/>
  <sheetViews>
    <sheetView showZeros="0" zoomScale="75" zoomScaleNormal="75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/>
  <cols>
    <col min="1" max="1" width="9.875" style="1" customWidth="1"/>
    <col min="2" max="3" width="7.25390625" style="1" customWidth="1"/>
    <col min="4" max="4" width="6.125" style="1" customWidth="1"/>
    <col min="5" max="6" width="7.25390625" style="1" customWidth="1"/>
    <col min="7" max="7" width="6.125" style="1" customWidth="1"/>
    <col min="8" max="8" width="7.125" style="1" customWidth="1"/>
    <col min="9" max="10" width="7.25390625" style="1" customWidth="1"/>
    <col min="11" max="11" width="6.125" style="1" customWidth="1"/>
    <col min="12" max="12" width="7.125" style="1" customWidth="1"/>
    <col min="13" max="13" width="6.625" style="1" customWidth="1"/>
    <col min="14" max="15" width="6.125" style="1" customWidth="1"/>
    <col min="16" max="16" width="7.125" style="1" customWidth="1"/>
    <col min="17" max="19" width="6.125" style="1" customWidth="1"/>
    <col min="20" max="20" width="7.125" style="1" customWidth="1"/>
    <col min="21" max="23" width="6.125" style="1" customWidth="1"/>
    <col min="24" max="24" width="7.125" style="1" customWidth="1"/>
    <col min="25" max="27" width="6.125" style="1" customWidth="1"/>
    <col min="28" max="28" width="7.125" style="1" customWidth="1"/>
    <col min="29" max="31" width="6.125" style="1" customWidth="1"/>
    <col min="32" max="32" width="7.125" style="1" customWidth="1"/>
    <col min="33" max="16384" width="9.125" style="1" customWidth="1"/>
  </cols>
  <sheetData>
    <row r="1" spans="1:32" ht="18">
      <c r="A1" s="1052" t="str">
        <f>CONCATENATE("Итоги ",'Осн.сведения'!D5," / ",'Осн.сведения'!F5," учебного года")</f>
        <v>Итоги 2014 / 2015 учебного года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  <c r="AA1" s="1052"/>
      <c r="AB1" s="1052"/>
      <c r="AC1" s="1052"/>
      <c r="AD1" s="1052"/>
      <c r="AE1" s="1052"/>
      <c r="AF1" s="1052"/>
    </row>
    <row r="2" spans="1:32" ht="18">
      <c r="A2" s="1052" t="str">
        <f>'Осн.сведения'!D3</f>
        <v>МОУ ВСОШ №2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</row>
    <row r="4" spans="26:32" ht="13.5" thickBot="1">
      <c r="Z4" s="73"/>
      <c r="AA4" s="73"/>
      <c r="AB4" s="73"/>
      <c r="AD4" s="1084" t="s">
        <v>317</v>
      </c>
      <c r="AE4" s="1084"/>
      <c r="AF4" s="1084"/>
    </row>
    <row r="5" spans="1:32" ht="34.5" customHeight="1" thickBot="1">
      <c r="A5" s="1085" t="s">
        <v>42</v>
      </c>
      <c r="B5" s="1097" t="s">
        <v>66</v>
      </c>
      <c r="C5" s="1075"/>
      <c r="D5" s="1076"/>
      <c r="E5" s="1088" t="s">
        <v>89</v>
      </c>
      <c r="F5" s="1089"/>
      <c r="G5" s="1089"/>
      <c r="H5" s="1090"/>
      <c r="I5" s="1091" t="s">
        <v>124</v>
      </c>
      <c r="J5" s="1092"/>
      <c r="K5" s="1092"/>
      <c r="L5" s="1093"/>
      <c r="M5" s="1094" t="s">
        <v>134</v>
      </c>
      <c r="N5" s="1095"/>
      <c r="O5" s="1095"/>
      <c r="P5" s="1095"/>
      <c r="Q5" s="1095"/>
      <c r="R5" s="1095"/>
      <c r="S5" s="1095"/>
      <c r="T5" s="1096"/>
      <c r="U5" s="1074" t="s">
        <v>68</v>
      </c>
      <c r="V5" s="1075"/>
      <c r="W5" s="1075"/>
      <c r="X5" s="1076"/>
      <c r="Y5" s="1074" t="s">
        <v>135</v>
      </c>
      <c r="Z5" s="1075"/>
      <c r="AA5" s="1075"/>
      <c r="AB5" s="1076"/>
      <c r="AC5" s="1068" t="s">
        <v>13</v>
      </c>
      <c r="AD5" s="1069"/>
      <c r="AE5" s="1069"/>
      <c r="AF5" s="1070"/>
    </row>
    <row r="6" spans="1:32" ht="44.25" customHeight="1" thickTop="1">
      <c r="A6" s="1086"/>
      <c r="B6" s="1098"/>
      <c r="C6" s="1078"/>
      <c r="D6" s="1079"/>
      <c r="E6" s="1099" t="s">
        <v>297</v>
      </c>
      <c r="F6" s="1100"/>
      <c r="G6" s="1100"/>
      <c r="H6" s="1101"/>
      <c r="I6" s="1080" t="s">
        <v>125</v>
      </c>
      <c r="J6" s="1080"/>
      <c r="K6" s="1080"/>
      <c r="L6" s="1080"/>
      <c r="M6" s="1081" t="s">
        <v>322</v>
      </c>
      <c r="N6" s="1082"/>
      <c r="O6" s="1082"/>
      <c r="P6" s="1083"/>
      <c r="Q6" s="1078" t="s">
        <v>264</v>
      </c>
      <c r="R6" s="1078"/>
      <c r="S6" s="1078"/>
      <c r="T6" s="1079"/>
      <c r="U6" s="1077"/>
      <c r="V6" s="1078"/>
      <c r="W6" s="1078"/>
      <c r="X6" s="1079"/>
      <c r="Y6" s="1077"/>
      <c r="Z6" s="1078"/>
      <c r="AA6" s="1078"/>
      <c r="AB6" s="1079"/>
      <c r="AC6" s="1071"/>
      <c r="AD6" s="1072"/>
      <c r="AE6" s="1072"/>
      <c r="AF6" s="1073"/>
    </row>
    <row r="7" spans="1:32" ht="27.75" customHeight="1" thickBot="1">
      <c r="A7" s="1087"/>
      <c r="B7" s="48" t="s">
        <v>120</v>
      </c>
      <c r="C7" s="49" t="s">
        <v>133</v>
      </c>
      <c r="D7" s="50" t="s">
        <v>132</v>
      </c>
      <c r="E7" s="51" t="s">
        <v>120</v>
      </c>
      <c r="F7" s="49" t="s">
        <v>133</v>
      </c>
      <c r="G7" s="52" t="s">
        <v>132</v>
      </c>
      <c r="H7" s="53" t="s">
        <v>6</v>
      </c>
      <c r="I7" s="49" t="s">
        <v>120</v>
      </c>
      <c r="J7" s="49" t="s">
        <v>133</v>
      </c>
      <c r="K7" s="52" t="s">
        <v>132</v>
      </c>
      <c r="L7" s="54" t="s">
        <v>6</v>
      </c>
      <c r="M7" s="51" t="s">
        <v>120</v>
      </c>
      <c r="N7" s="49" t="s">
        <v>133</v>
      </c>
      <c r="O7" s="52" t="s">
        <v>132</v>
      </c>
      <c r="P7" s="53" t="s">
        <v>6</v>
      </c>
      <c r="Q7" s="49" t="s">
        <v>120</v>
      </c>
      <c r="R7" s="49" t="s">
        <v>133</v>
      </c>
      <c r="S7" s="52" t="s">
        <v>132</v>
      </c>
      <c r="T7" s="53" t="s">
        <v>6</v>
      </c>
      <c r="U7" s="51" t="s">
        <v>120</v>
      </c>
      <c r="V7" s="49" t="s">
        <v>133</v>
      </c>
      <c r="W7" s="52" t="s">
        <v>132</v>
      </c>
      <c r="X7" s="55" t="s">
        <v>6</v>
      </c>
      <c r="Y7" s="49" t="s">
        <v>120</v>
      </c>
      <c r="Z7" s="49" t="s">
        <v>133</v>
      </c>
      <c r="AA7" s="52" t="s">
        <v>132</v>
      </c>
      <c r="AB7" s="55" t="s">
        <v>6</v>
      </c>
      <c r="AC7" s="87" t="s">
        <v>120</v>
      </c>
      <c r="AD7" s="87" t="s">
        <v>133</v>
      </c>
      <c r="AE7" s="88" t="s">
        <v>132</v>
      </c>
      <c r="AF7" s="89" t="s">
        <v>6</v>
      </c>
    </row>
    <row r="8" spans="1:32" ht="18" customHeight="1">
      <c r="A8" s="118">
        <v>1</v>
      </c>
      <c r="B8" s="532">
        <f>'Осн.сведения'!C8</f>
        <v>0</v>
      </c>
      <c r="C8" s="514"/>
      <c r="D8" s="515"/>
      <c r="E8" s="563">
        <f>SUM(F8:G8)</f>
        <v>0</v>
      </c>
      <c r="F8" s="514"/>
      <c r="G8" s="514"/>
      <c r="H8" s="566">
        <f>ROUND(IF(B8&gt;0,E8/B8*100,0),2)</f>
        <v>0</v>
      </c>
      <c r="I8" s="74"/>
      <c r="J8" s="44"/>
      <c r="K8" s="44"/>
      <c r="L8" s="76"/>
      <c r="M8" s="74"/>
      <c r="N8" s="44"/>
      <c r="O8" s="44"/>
      <c r="P8" s="77"/>
      <c r="Q8" s="78"/>
      <c r="R8" s="44"/>
      <c r="S8" s="44"/>
      <c r="T8" s="75"/>
      <c r="U8" s="563">
        <f>SUM(V8:W8)</f>
        <v>0</v>
      </c>
      <c r="V8" s="524"/>
      <c r="W8" s="524"/>
      <c r="X8" s="567">
        <f aca="true" t="shared" si="0" ref="X8:X22">ROUND(IF(B8&gt;0,U8/B8*100,0),2)</f>
        <v>0</v>
      </c>
      <c r="Y8" s="563">
        <f>SUM(Z8:AA8)</f>
        <v>0</v>
      </c>
      <c r="Z8" s="526"/>
      <c r="AA8" s="526"/>
      <c r="AB8" s="566">
        <f>ROUND(IF(B8&gt;0,Y8/B8*100,0),2)</f>
        <v>0</v>
      </c>
      <c r="AC8" s="91"/>
      <c r="AD8" s="92"/>
      <c r="AE8" s="92"/>
      <c r="AF8" s="93"/>
    </row>
    <row r="9" spans="1:32" ht="18" customHeight="1">
      <c r="A9" s="119">
        <v>2</v>
      </c>
      <c r="B9" s="533">
        <f>'Осн.сведения'!C9</f>
        <v>0</v>
      </c>
      <c r="C9" s="516"/>
      <c r="D9" s="517"/>
      <c r="E9" s="564">
        <f>SUM(F9:G9)</f>
        <v>0</v>
      </c>
      <c r="F9" s="516"/>
      <c r="G9" s="516"/>
      <c r="H9" s="567">
        <f aca="true" t="shared" si="1" ref="H9:H22">ROUND(IF(B9&gt;0,E9/B9*100,0),2)</f>
        <v>0</v>
      </c>
      <c r="I9" s="564">
        <f>SUM(J9:K9)*I25</f>
        <v>0</v>
      </c>
      <c r="J9" s="520"/>
      <c r="K9" s="520"/>
      <c r="L9" s="570">
        <f aca="true" t="shared" si="2" ref="L9:L22">ROUND(IF(B9&gt;0,I9/B9*100,0),2)</f>
        <v>0</v>
      </c>
      <c r="M9" s="564">
        <f>SUM(N9:O9)*I25</f>
        <v>0</v>
      </c>
      <c r="N9" s="520"/>
      <c r="O9" s="520"/>
      <c r="P9" s="572">
        <f>ROUND(IF(B9&gt;0,M9/B9*100,0),2)</f>
        <v>0</v>
      </c>
      <c r="Q9" s="81"/>
      <c r="R9" s="45"/>
      <c r="S9" s="45"/>
      <c r="T9" s="79"/>
      <c r="U9" s="564">
        <f>SUM(V9:W9)</f>
        <v>0</v>
      </c>
      <c r="V9" s="520"/>
      <c r="W9" s="520"/>
      <c r="X9" s="567">
        <f t="shared" si="0"/>
        <v>0</v>
      </c>
      <c r="Y9" s="564">
        <f>SUM(Z9:AA9)</f>
        <v>0</v>
      </c>
      <c r="Z9" s="527"/>
      <c r="AA9" s="527"/>
      <c r="AB9" s="567">
        <f aca="true" t="shared" si="3" ref="AB9:AB22">ROUND(IF(B9&gt;0,Y9/B9*100,0),2)</f>
        <v>0</v>
      </c>
      <c r="AC9" s="94"/>
      <c r="AD9" s="95"/>
      <c r="AE9" s="95"/>
      <c r="AF9" s="96"/>
    </row>
    <row r="10" spans="1:32" ht="18" customHeight="1">
      <c r="A10" s="119">
        <v>3</v>
      </c>
      <c r="B10" s="533">
        <f>'Осн.сведения'!C10</f>
        <v>0</v>
      </c>
      <c r="C10" s="516"/>
      <c r="D10" s="517"/>
      <c r="E10" s="564">
        <f>SUM(F10:G10)</f>
        <v>0</v>
      </c>
      <c r="F10" s="516"/>
      <c r="G10" s="516"/>
      <c r="H10" s="567">
        <f t="shared" si="1"/>
        <v>0</v>
      </c>
      <c r="I10" s="564">
        <f>SUM(J10:K10)</f>
        <v>0</v>
      </c>
      <c r="J10" s="520"/>
      <c r="K10" s="520"/>
      <c r="L10" s="570">
        <f t="shared" si="2"/>
        <v>0</v>
      </c>
      <c r="M10" s="564">
        <f>SUM(N10:O10)</f>
        <v>0</v>
      </c>
      <c r="N10" s="520"/>
      <c r="O10" s="520"/>
      <c r="P10" s="572">
        <f aca="true" t="shared" si="4" ref="P10:P16">ROUND(IF(B10&gt;0,M10/B10*100,0),2)</f>
        <v>0</v>
      </c>
      <c r="Q10" s="81"/>
      <c r="R10" s="45"/>
      <c r="S10" s="45"/>
      <c r="T10" s="79"/>
      <c r="U10" s="564">
        <f>SUM(V10:W10)</f>
        <v>0</v>
      </c>
      <c r="V10" s="520"/>
      <c r="W10" s="520"/>
      <c r="X10" s="567">
        <f t="shared" si="0"/>
        <v>0</v>
      </c>
      <c r="Y10" s="564">
        <f>SUM(Z10:AA10)</f>
        <v>0</v>
      </c>
      <c r="Z10" s="527"/>
      <c r="AA10" s="527"/>
      <c r="AB10" s="567">
        <f t="shared" si="3"/>
        <v>0</v>
      </c>
      <c r="AC10" s="94"/>
      <c r="AD10" s="95"/>
      <c r="AE10" s="95"/>
      <c r="AF10" s="96"/>
    </row>
    <row r="11" spans="1:32" ht="18" customHeight="1">
      <c r="A11" s="119">
        <v>4</v>
      </c>
      <c r="B11" s="533">
        <f>'Осн.сведения'!C11</f>
        <v>0</v>
      </c>
      <c r="C11" s="516"/>
      <c r="D11" s="517"/>
      <c r="E11" s="564">
        <f>SUM(F11:G11)</f>
        <v>0</v>
      </c>
      <c r="F11" s="516"/>
      <c r="G11" s="516"/>
      <c r="H11" s="567">
        <f t="shared" si="1"/>
        <v>0</v>
      </c>
      <c r="I11" s="564">
        <f>SUM(J11:K11)</f>
        <v>0</v>
      </c>
      <c r="J11" s="520"/>
      <c r="K11" s="520"/>
      <c r="L11" s="570">
        <f t="shared" si="2"/>
        <v>0</v>
      </c>
      <c r="M11" s="564">
        <f>SUM(N11:O11)</f>
        <v>0</v>
      </c>
      <c r="N11" s="520"/>
      <c r="O11" s="520"/>
      <c r="P11" s="572">
        <f t="shared" si="4"/>
        <v>0</v>
      </c>
      <c r="Q11" s="81"/>
      <c r="R11" s="45"/>
      <c r="S11" s="45"/>
      <c r="T11" s="79"/>
      <c r="U11" s="564">
        <f>SUM(V11:W11)</f>
        <v>0</v>
      </c>
      <c r="V11" s="520"/>
      <c r="W11" s="520"/>
      <c r="X11" s="567">
        <f t="shared" si="0"/>
        <v>0</v>
      </c>
      <c r="Y11" s="123"/>
      <c r="Z11" s="124"/>
      <c r="AA11" s="124"/>
      <c r="AB11" s="79"/>
      <c r="AC11" s="94"/>
      <c r="AD11" s="95"/>
      <c r="AE11" s="95"/>
      <c r="AF11" s="96"/>
    </row>
    <row r="12" spans="1:32" ht="36" customHeight="1" thickBot="1">
      <c r="A12" s="56" t="s">
        <v>57</v>
      </c>
      <c r="B12" s="535">
        <f aca="true" t="shared" si="5" ref="B12:G12">SUM(B8:B11)</f>
        <v>0</v>
      </c>
      <c r="C12" s="536">
        <f t="shared" si="5"/>
        <v>0</v>
      </c>
      <c r="D12" s="537">
        <f t="shared" si="5"/>
        <v>0</v>
      </c>
      <c r="E12" s="538">
        <f t="shared" si="5"/>
        <v>0</v>
      </c>
      <c r="F12" s="536">
        <f t="shared" si="5"/>
        <v>0</v>
      </c>
      <c r="G12" s="537">
        <f t="shared" si="5"/>
        <v>0</v>
      </c>
      <c r="H12" s="539">
        <f t="shared" si="1"/>
        <v>0</v>
      </c>
      <c r="I12" s="537">
        <f>SUM(I9:I11)</f>
        <v>0</v>
      </c>
      <c r="J12" s="537">
        <f>J9*I25+SUM(J10:J11)</f>
        <v>0</v>
      </c>
      <c r="K12" s="537">
        <f>K9*I25+SUM(K10:K11)</f>
        <v>0</v>
      </c>
      <c r="L12" s="540">
        <f>ROUND(IF(B9*I25+B10+B11&gt;0,I12/(B9*I25+B10+B11)*100,0),2)</f>
        <v>0</v>
      </c>
      <c r="M12" s="538">
        <f>SUM(M9:M11)</f>
        <v>0</v>
      </c>
      <c r="N12" s="536">
        <f>N9*I25+SUM(N10:N11)</f>
        <v>0</v>
      </c>
      <c r="O12" s="537">
        <f>O9*I25+SUM(O10:O11)</f>
        <v>0</v>
      </c>
      <c r="P12" s="541">
        <f>ROUND(IF(B9*I25+B10+B11&gt;0,M12/(B9*I25+B10+B11)*100,0),2)</f>
        <v>0</v>
      </c>
      <c r="Q12" s="82"/>
      <c r="R12" s="82"/>
      <c r="S12" s="82"/>
      <c r="T12" s="83"/>
      <c r="U12" s="538">
        <f>SUM(U8:U11)</f>
        <v>0</v>
      </c>
      <c r="V12" s="536">
        <f>SUM(V8:V11)</f>
        <v>0</v>
      </c>
      <c r="W12" s="537">
        <f>SUM(W8:W11)</f>
        <v>0</v>
      </c>
      <c r="X12" s="539">
        <f t="shared" si="0"/>
        <v>0</v>
      </c>
      <c r="Y12" s="537">
        <f>SUM(Y8:Y10)</f>
        <v>0</v>
      </c>
      <c r="Z12" s="537">
        <f>SUM(Z8:Z10)</f>
        <v>0</v>
      </c>
      <c r="AA12" s="537">
        <f>SUM(AA8:AA10)</f>
        <v>0</v>
      </c>
      <c r="AB12" s="539">
        <f t="shared" si="3"/>
        <v>0</v>
      </c>
      <c r="AC12" s="97"/>
      <c r="AD12" s="98"/>
      <c r="AE12" s="98"/>
      <c r="AF12" s="99"/>
    </row>
    <row r="13" spans="1:32" ht="18" customHeight="1" thickTop="1">
      <c r="A13" s="118">
        <v>5</v>
      </c>
      <c r="B13" s="534">
        <f>'Осн.сведения'!C12</f>
        <v>0</v>
      </c>
      <c r="C13" s="518"/>
      <c r="D13" s="519"/>
      <c r="E13" s="565">
        <f>SUM(F13:G13)</f>
        <v>0</v>
      </c>
      <c r="F13" s="518"/>
      <c r="G13" s="518"/>
      <c r="H13" s="568">
        <f t="shared" si="1"/>
        <v>0</v>
      </c>
      <c r="I13" s="569">
        <f>SUM(J13:K13)</f>
        <v>0</v>
      </c>
      <c r="J13" s="523"/>
      <c r="K13" s="523"/>
      <c r="L13" s="571">
        <f t="shared" si="2"/>
        <v>0</v>
      </c>
      <c r="M13" s="565">
        <f>SUM(N13:O13)</f>
        <v>0</v>
      </c>
      <c r="N13" s="523"/>
      <c r="O13" s="523"/>
      <c r="P13" s="573">
        <f t="shared" si="4"/>
        <v>0</v>
      </c>
      <c r="Q13" s="86"/>
      <c r="R13" s="57"/>
      <c r="S13" s="57"/>
      <c r="T13" s="85"/>
      <c r="U13" s="565">
        <f>SUM(V13:W13)</f>
        <v>0</v>
      </c>
      <c r="V13" s="523"/>
      <c r="W13" s="523"/>
      <c r="X13" s="568">
        <f t="shared" si="0"/>
        <v>0</v>
      </c>
      <c r="Y13" s="569">
        <f>SUM(Z13:AA13)</f>
        <v>0</v>
      </c>
      <c r="Z13" s="528"/>
      <c r="AA13" s="528"/>
      <c r="AB13" s="568">
        <f t="shared" si="3"/>
        <v>0</v>
      </c>
      <c r="AC13" s="100"/>
      <c r="AD13" s="101"/>
      <c r="AE13" s="101"/>
      <c r="AF13" s="102"/>
    </row>
    <row r="14" spans="1:32" ht="18" customHeight="1">
      <c r="A14" s="119">
        <v>6</v>
      </c>
      <c r="B14" s="533">
        <f>'Осн.сведения'!C13</f>
        <v>0</v>
      </c>
      <c r="C14" s="516"/>
      <c r="D14" s="517"/>
      <c r="E14" s="565">
        <f>SUM(F14:G14)</f>
        <v>0</v>
      </c>
      <c r="F14" s="516"/>
      <c r="G14" s="516"/>
      <c r="H14" s="567">
        <f t="shared" si="1"/>
        <v>0</v>
      </c>
      <c r="I14" s="569">
        <f>SUM(J14:K14)</f>
        <v>0</v>
      </c>
      <c r="J14" s="520"/>
      <c r="K14" s="520"/>
      <c r="L14" s="570">
        <f t="shared" si="2"/>
        <v>0</v>
      </c>
      <c r="M14" s="565">
        <f>SUM(N14:O14)</f>
        <v>0</v>
      </c>
      <c r="N14" s="520"/>
      <c r="O14" s="520"/>
      <c r="P14" s="572">
        <f t="shared" si="4"/>
        <v>0</v>
      </c>
      <c r="Q14" s="86"/>
      <c r="R14" s="45"/>
      <c r="S14" s="45"/>
      <c r="T14" s="79"/>
      <c r="U14" s="565">
        <f>SUM(V14:W14)</f>
        <v>0</v>
      </c>
      <c r="V14" s="520"/>
      <c r="W14" s="520"/>
      <c r="X14" s="567">
        <f t="shared" si="0"/>
        <v>0</v>
      </c>
      <c r="Y14" s="569">
        <f>SUM(Z14:AA14)</f>
        <v>0</v>
      </c>
      <c r="Z14" s="527"/>
      <c r="AA14" s="527"/>
      <c r="AB14" s="567">
        <f t="shared" si="3"/>
        <v>0</v>
      </c>
      <c r="AC14" s="94"/>
      <c r="AD14" s="95"/>
      <c r="AE14" s="95"/>
      <c r="AF14" s="96"/>
    </row>
    <row r="15" spans="1:32" ht="18" customHeight="1">
      <c r="A15" s="119">
        <v>7</v>
      </c>
      <c r="B15" s="533">
        <f>'Осн.сведения'!C14</f>
        <v>22</v>
      </c>
      <c r="C15" s="516">
        <v>22</v>
      </c>
      <c r="D15" s="517"/>
      <c r="E15" s="565">
        <f>SUM(F15:G15)</f>
        <v>15</v>
      </c>
      <c r="F15" s="516">
        <v>15</v>
      </c>
      <c r="G15" s="516"/>
      <c r="H15" s="567">
        <f t="shared" si="1"/>
        <v>68.18</v>
      </c>
      <c r="I15" s="569">
        <f>SUM(J15:K15)</f>
        <v>0</v>
      </c>
      <c r="J15" s="520"/>
      <c r="K15" s="520"/>
      <c r="L15" s="570">
        <f t="shared" si="2"/>
        <v>0</v>
      </c>
      <c r="M15" s="565">
        <f>SUM(N15:O15)</f>
        <v>0</v>
      </c>
      <c r="N15" s="520"/>
      <c r="O15" s="520"/>
      <c r="P15" s="572">
        <f t="shared" si="4"/>
        <v>0</v>
      </c>
      <c r="Q15" s="86"/>
      <c r="R15" s="45"/>
      <c r="S15" s="45"/>
      <c r="T15" s="79"/>
      <c r="U15" s="565">
        <f>SUM(V15:W15)</f>
        <v>0</v>
      </c>
      <c r="V15" s="520"/>
      <c r="W15" s="520"/>
      <c r="X15" s="567">
        <f t="shared" si="0"/>
        <v>0</v>
      </c>
      <c r="Y15" s="569">
        <f>SUM(Z15:AA15)</f>
        <v>7</v>
      </c>
      <c r="Z15" s="527">
        <v>7</v>
      </c>
      <c r="AA15" s="527"/>
      <c r="AB15" s="567">
        <f t="shared" si="3"/>
        <v>31.82</v>
      </c>
      <c r="AC15" s="94"/>
      <c r="AD15" s="95"/>
      <c r="AE15" s="95"/>
      <c r="AF15" s="96"/>
    </row>
    <row r="16" spans="1:32" ht="18" customHeight="1">
      <c r="A16" s="119">
        <v>8</v>
      </c>
      <c r="B16" s="533">
        <f>'Осн.сведения'!C15</f>
        <v>33</v>
      </c>
      <c r="C16" s="516">
        <v>33</v>
      </c>
      <c r="D16" s="517"/>
      <c r="E16" s="565">
        <f>SUM(F16:G16)</f>
        <v>20</v>
      </c>
      <c r="F16" s="516">
        <v>20</v>
      </c>
      <c r="G16" s="516"/>
      <c r="H16" s="567">
        <f t="shared" si="1"/>
        <v>60.61</v>
      </c>
      <c r="I16" s="569">
        <f>SUM(J16:K16)</f>
        <v>0</v>
      </c>
      <c r="J16" s="520"/>
      <c r="K16" s="520"/>
      <c r="L16" s="570">
        <f t="shared" si="2"/>
        <v>0</v>
      </c>
      <c r="M16" s="565">
        <f>SUM(N16:O16)</f>
        <v>0</v>
      </c>
      <c r="N16" s="520"/>
      <c r="O16" s="520"/>
      <c r="P16" s="572">
        <f t="shared" si="4"/>
        <v>0</v>
      </c>
      <c r="Q16" s="86"/>
      <c r="R16" s="45"/>
      <c r="S16" s="45"/>
      <c r="T16" s="79"/>
      <c r="U16" s="565">
        <f>SUM(V16:W16)</f>
        <v>0</v>
      </c>
      <c r="V16" s="520"/>
      <c r="W16" s="520"/>
      <c r="X16" s="567">
        <f t="shared" si="0"/>
        <v>0</v>
      </c>
      <c r="Y16" s="569">
        <f>SUM(Z16:AA16)</f>
        <v>13</v>
      </c>
      <c r="Z16" s="527">
        <v>13</v>
      </c>
      <c r="AA16" s="527"/>
      <c r="AB16" s="567">
        <f t="shared" si="3"/>
        <v>39.39</v>
      </c>
      <c r="AC16" s="94"/>
      <c r="AD16" s="95"/>
      <c r="AE16" s="95"/>
      <c r="AF16" s="96"/>
    </row>
    <row r="17" spans="1:32" ht="18" customHeight="1">
      <c r="A17" s="119">
        <v>9</v>
      </c>
      <c r="B17" s="533">
        <f>'Осн.сведения'!C16</f>
        <v>64</v>
      </c>
      <c r="C17" s="516">
        <v>64</v>
      </c>
      <c r="D17" s="517"/>
      <c r="E17" s="565">
        <f>SUM(F17:G17)</f>
        <v>31</v>
      </c>
      <c r="F17" s="516">
        <v>31</v>
      </c>
      <c r="G17" s="516"/>
      <c r="H17" s="567">
        <f t="shared" si="1"/>
        <v>48.44</v>
      </c>
      <c r="I17" s="569">
        <f>SUM(J17:K17)</f>
        <v>0</v>
      </c>
      <c r="J17" s="520"/>
      <c r="K17" s="520"/>
      <c r="L17" s="570">
        <f t="shared" si="2"/>
        <v>0</v>
      </c>
      <c r="M17" s="84"/>
      <c r="N17" s="45"/>
      <c r="O17" s="45"/>
      <c r="P17" s="80"/>
      <c r="Q17" s="569">
        <f>SUM(R17:S17)</f>
        <v>0</v>
      </c>
      <c r="R17" s="520"/>
      <c r="S17" s="520"/>
      <c r="T17" s="567">
        <f>ROUND(IF(B17&gt;0,Q17/B17*100,0),2)</f>
        <v>0</v>
      </c>
      <c r="U17" s="565">
        <f>SUM(V17:W17)</f>
        <v>12</v>
      </c>
      <c r="V17" s="520">
        <v>12</v>
      </c>
      <c r="W17" s="520"/>
      <c r="X17" s="567">
        <f t="shared" si="0"/>
        <v>18.75</v>
      </c>
      <c r="Y17" s="86"/>
      <c r="Z17" s="124"/>
      <c r="AA17" s="124"/>
      <c r="AB17" s="79"/>
      <c r="AC17" s="574">
        <f>SUM(AD17:AE17)</f>
        <v>21</v>
      </c>
      <c r="AD17" s="529">
        <v>21</v>
      </c>
      <c r="AE17" s="529"/>
      <c r="AF17" s="576">
        <f>ROUND(IF(B17&gt;0,AC17/B17*100,0),2)</f>
        <v>32.81</v>
      </c>
    </row>
    <row r="18" spans="1:32" ht="36" customHeight="1" thickBot="1">
      <c r="A18" s="56" t="s">
        <v>57</v>
      </c>
      <c r="B18" s="535">
        <f aca="true" t="shared" si="6" ref="B18:G18">SUM(B13:B17)</f>
        <v>119</v>
      </c>
      <c r="C18" s="536">
        <f t="shared" si="6"/>
        <v>119</v>
      </c>
      <c r="D18" s="537">
        <f t="shared" si="6"/>
        <v>0</v>
      </c>
      <c r="E18" s="538">
        <f t="shared" si="6"/>
        <v>66</v>
      </c>
      <c r="F18" s="536">
        <f t="shared" si="6"/>
        <v>66</v>
      </c>
      <c r="G18" s="542">
        <f t="shared" si="6"/>
        <v>0</v>
      </c>
      <c r="H18" s="539">
        <f t="shared" si="1"/>
        <v>55.46</v>
      </c>
      <c r="I18" s="537">
        <f>SUM(I13:I17)</f>
        <v>0</v>
      </c>
      <c r="J18" s="537">
        <f>SUM(J13:J17)</f>
        <v>0</v>
      </c>
      <c r="K18" s="537">
        <f>SUM(K13:K17)</f>
        <v>0</v>
      </c>
      <c r="L18" s="540">
        <f t="shared" si="2"/>
        <v>0</v>
      </c>
      <c r="M18" s="538">
        <f>SUM(M13:M16)</f>
        <v>0</v>
      </c>
      <c r="N18" s="536">
        <f>SUM(N13:N16)</f>
        <v>0</v>
      </c>
      <c r="O18" s="537">
        <f>SUM(O13:O16)</f>
        <v>0</v>
      </c>
      <c r="P18" s="541">
        <f>ROUND(IF(B13+B14+B15+B16&gt;0,M18/(B13+B14+B15+B16)*100,0),2)</f>
        <v>0</v>
      </c>
      <c r="Q18" s="537">
        <f>Q17</f>
        <v>0</v>
      </c>
      <c r="R18" s="537">
        <f>R17</f>
        <v>0</v>
      </c>
      <c r="S18" s="537">
        <f>S17</f>
        <v>0</v>
      </c>
      <c r="T18" s="539">
        <f>ROUND(IF(B17&gt;0,Q18/B17*100,0),2)</f>
        <v>0</v>
      </c>
      <c r="U18" s="538">
        <f>SUM(U13:U17)</f>
        <v>12</v>
      </c>
      <c r="V18" s="536">
        <f>SUM(V13:V17)</f>
        <v>12</v>
      </c>
      <c r="W18" s="537">
        <f>SUM(W13:W17)</f>
        <v>0</v>
      </c>
      <c r="X18" s="539">
        <f t="shared" si="0"/>
        <v>10.08</v>
      </c>
      <c r="Y18" s="537">
        <f>SUM(Y13:Y16)</f>
        <v>20</v>
      </c>
      <c r="Z18" s="537">
        <f>SUM(Z13:Z16)</f>
        <v>20</v>
      </c>
      <c r="AA18" s="537">
        <f>SUM(AA13:AA16)</f>
        <v>0</v>
      </c>
      <c r="AB18" s="539">
        <f t="shared" si="3"/>
        <v>16.81</v>
      </c>
      <c r="AC18" s="543">
        <f>AC17</f>
        <v>21</v>
      </c>
      <c r="AD18" s="544">
        <f>AD17</f>
        <v>21</v>
      </c>
      <c r="AE18" s="544">
        <f>AE17</f>
        <v>0</v>
      </c>
      <c r="AF18" s="545">
        <f>ROUND(IF(B17&gt;0,AC18/B17*100,0),2)</f>
        <v>32.81</v>
      </c>
    </row>
    <row r="19" spans="1:32" ht="18" customHeight="1" thickTop="1">
      <c r="A19" s="118">
        <v>10</v>
      </c>
      <c r="B19" s="534">
        <f>'Осн.сведения'!C17</f>
        <v>31</v>
      </c>
      <c r="C19" s="518">
        <v>31</v>
      </c>
      <c r="D19" s="519"/>
      <c r="E19" s="565">
        <f>SUM(F19:G19)</f>
        <v>20</v>
      </c>
      <c r="F19" s="518">
        <v>20</v>
      </c>
      <c r="G19" s="518"/>
      <c r="H19" s="568">
        <f t="shared" si="1"/>
        <v>64.52</v>
      </c>
      <c r="I19" s="569">
        <f>SUM(J19:K19)</f>
        <v>2</v>
      </c>
      <c r="J19" s="523">
        <v>2</v>
      </c>
      <c r="K19" s="523"/>
      <c r="L19" s="571">
        <f t="shared" si="2"/>
        <v>6.45</v>
      </c>
      <c r="M19" s="565">
        <f>SUM(N19:O19)</f>
        <v>0</v>
      </c>
      <c r="N19" s="523"/>
      <c r="O19" s="523"/>
      <c r="P19" s="573">
        <f>ROUND(IF(B19&gt;0,M19/B19*100,0),2)</f>
        <v>0</v>
      </c>
      <c r="Q19" s="86"/>
      <c r="R19" s="57"/>
      <c r="S19" s="57"/>
      <c r="T19" s="85"/>
      <c r="U19" s="565">
        <f>SUM(V19:W19)</f>
        <v>0</v>
      </c>
      <c r="V19" s="523"/>
      <c r="W19" s="523"/>
      <c r="X19" s="568">
        <f t="shared" si="0"/>
        <v>0</v>
      </c>
      <c r="Y19" s="569">
        <f>SUM(Z19:AA19)</f>
        <v>11</v>
      </c>
      <c r="Z19" s="528">
        <v>11</v>
      </c>
      <c r="AA19" s="528"/>
      <c r="AB19" s="568">
        <f t="shared" si="3"/>
        <v>35.48</v>
      </c>
      <c r="AC19" s="103"/>
      <c r="AD19" s="104"/>
      <c r="AE19" s="104"/>
      <c r="AF19" s="105"/>
    </row>
    <row r="20" spans="1:32" ht="18" customHeight="1">
      <c r="A20" s="119" t="s">
        <v>308</v>
      </c>
      <c r="B20" s="533">
        <f>'Осн.сведения'!C18</f>
        <v>58</v>
      </c>
      <c r="C20" s="516">
        <v>58</v>
      </c>
      <c r="D20" s="517"/>
      <c r="E20" s="565">
        <f>SUM(F20:G20)</f>
        <v>40</v>
      </c>
      <c r="F20" s="516">
        <v>40</v>
      </c>
      <c r="G20" s="516"/>
      <c r="H20" s="567">
        <f t="shared" si="1"/>
        <v>68.97</v>
      </c>
      <c r="I20" s="569">
        <f>SUM(J20:K20)</f>
        <v>1</v>
      </c>
      <c r="J20" s="520">
        <v>1</v>
      </c>
      <c r="K20" s="520"/>
      <c r="L20" s="570">
        <f t="shared" si="2"/>
        <v>1.72</v>
      </c>
      <c r="M20" s="565">
        <f>SUM(N20:O20)</f>
        <v>0</v>
      </c>
      <c r="N20" s="520"/>
      <c r="O20" s="520"/>
      <c r="P20" s="573">
        <f>ROUND(IF(B20&gt;0,M20/B20*100,0),2)</f>
        <v>0</v>
      </c>
      <c r="Q20" s="86"/>
      <c r="R20" s="45"/>
      <c r="S20" s="45"/>
      <c r="T20" s="79"/>
      <c r="U20" s="565">
        <f>SUM(V20:W20)</f>
        <v>0</v>
      </c>
      <c r="V20" s="520"/>
      <c r="W20" s="520"/>
      <c r="X20" s="567">
        <f t="shared" si="0"/>
        <v>0</v>
      </c>
      <c r="Y20" s="569">
        <f>SUM(Z20:AA20)</f>
        <v>18</v>
      </c>
      <c r="Z20" s="527">
        <v>18</v>
      </c>
      <c r="AA20" s="527"/>
      <c r="AB20" s="567">
        <f t="shared" si="3"/>
        <v>31.03</v>
      </c>
      <c r="AC20" s="334"/>
      <c r="AD20" s="95"/>
      <c r="AE20" s="95"/>
      <c r="AF20" s="96"/>
    </row>
    <row r="21" spans="1:32" ht="36" customHeight="1">
      <c r="A21" s="598" t="s">
        <v>267</v>
      </c>
      <c r="B21" s="533">
        <f>'Осн.сведения'!C19</f>
        <v>20</v>
      </c>
      <c r="C21" s="520">
        <v>20</v>
      </c>
      <c r="D21" s="521"/>
      <c r="E21" s="565">
        <f>SUM(F21:G21)</f>
        <v>20</v>
      </c>
      <c r="F21" s="522">
        <v>20</v>
      </c>
      <c r="G21" s="522"/>
      <c r="H21" s="567">
        <f t="shared" si="1"/>
        <v>100</v>
      </c>
      <c r="I21" s="569">
        <f>SUM(J21:K21)</f>
        <v>3</v>
      </c>
      <c r="J21" s="522">
        <v>3</v>
      </c>
      <c r="K21" s="522"/>
      <c r="L21" s="570">
        <f t="shared" si="2"/>
        <v>15</v>
      </c>
      <c r="M21" s="335"/>
      <c r="N21" s="336"/>
      <c r="O21" s="337"/>
      <c r="P21" s="338"/>
      <c r="Q21" s="569">
        <f>SUM(R21:S21)</f>
        <v>0</v>
      </c>
      <c r="R21" s="522"/>
      <c r="S21" s="522"/>
      <c r="T21" s="567">
        <f>ROUND(IF(B21&gt;0,Q21/B21*100,0),2)</f>
        <v>0</v>
      </c>
      <c r="U21" s="565">
        <f>SUM(V21:W21)</f>
        <v>0</v>
      </c>
      <c r="V21" s="525"/>
      <c r="W21" s="522"/>
      <c r="X21" s="567">
        <f t="shared" si="0"/>
        <v>0</v>
      </c>
      <c r="Y21" s="86"/>
      <c r="Z21" s="339"/>
      <c r="AA21" s="340"/>
      <c r="AB21" s="79"/>
      <c r="AC21" s="575">
        <f>SUM(AD21:AE21)</f>
        <v>0</v>
      </c>
      <c r="AD21" s="530"/>
      <c r="AE21" s="530"/>
      <c r="AF21" s="576">
        <f>ROUND(IF(B21&gt;0,AC21/B21*100,0),2)</f>
        <v>0</v>
      </c>
    </row>
    <row r="22" spans="1:32" ht="36" customHeight="1" thickBot="1">
      <c r="A22" s="56" t="s">
        <v>57</v>
      </c>
      <c r="B22" s="535">
        <f aca="true" t="shared" si="7" ref="B22:G22">SUM(B19:B21)</f>
        <v>109</v>
      </c>
      <c r="C22" s="536">
        <f t="shared" si="7"/>
        <v>109</v>
      </c>
      <c r="D22" s="537">
        <f t="shared" si="7"/>
        <v>0</v>
      </c>
      <c r="E22" s="538">
        <f t="shared" si="7"/>
        <v>80</v>
      </c>
      <c r="F22" s="536">
        <f t="shared" si="7"/>
        <v>80</v>
      </c>
      <c r="G22" s="537">
        <f t="shared" si="7"/>
        <v>0</v>
      </c>
      <c r="H22" s="539">
        <f t="shared" si="1"/>
        <v>73.39</v>
      </c>
      <c r="I22" s="537">
        <f>SUM(I19:I21)</f>
        <v>6</v>
      </c>
      <c r="J22" s="537">
        <f>SUM(J19:J21)</f>
        <v>6</v>
      </c>
      <c r="K22" s="537">
        <f>SUM(K19:K21)</f>
        <v>0</v>
      </c>
      <c r="L22" s="540">
        <f t="shared" si="2"/>
        <v>5.5</v>
      </c>
      <c r="M22" s="546">
        <f>SUM(M19:M20)</f>
        <v>0</v>
      </c>
      <c r="N22" s="536">
        <f>SUM(N19:N20)</f>
        <v>0</v>
      </c>
      <c r="O22" s="542">
        <f>SUM(O19:O20)</f>
        <v>0</v>
      </c>
      <c r="P22" s="547">
        <f>ROUND(IF(B19+B20&gt;0,M22/(B19+B20)*100,0),2)</f>
        <v>0</v>
      </c>
      <c r="Q22" s="537">
        <f>Q21</f>
        <v>0</v>
      </c>
      <c r="R22" s="537">
        <f>R21</f>
        <v>0</v>
      </c>
      <c r="S22" s="537">
        <f>S21</f>
        <v>0</v>
      </c>
      <c r="T22" s="539">
        <f>ROUND(IF(B21&gt;0,Q22/B21*100,0),2)</f>
        <v>0</v>
      </c>
      <c r="U22" s="538">
        <f>SUM(U19:U21)</f>
        <v>0</v>
      </c>
      <c r="V22" s="536">
        <f>SUM(V19:V21)</f>
        <v>0</v>
      </c>
      <c r="W22" s="537">
        <f>SUM(W19:W21)</f>
        <v>0</v>
      </c>
      <c r="X22" s="539">
        <f t="shared" si="0"/>
        <v>0</v>
      </c>
      <c r="Y22" s="537">
        <f>SUM(Y19:Y20)</f>
        <v>29</v>
      </c>
      <c r="Z22" s="537">
        <f>SUM(Z19:Z20)</f>
        <v>29</v>
      </c>
      <c r="AA22" s="537">
        <f>SUM(AA19:AA20)</f>
        <v>0</v>
      </c>
      <c r="AB22" s="539">
        <f t="shared" si="3"/>
        <v>26.61</v>
      </c>
      <c r="AC22" s="548">
        <f>AC21</f>
        <v>0</v>
      </c>
      <c r="AD22" s="549">
        <f>AD21</f>
        <v>0</v>
      </c>
      <c r="AE22" s="549">
        <f>AE21</f>
        <v>0</v>
      </c>
      <c r="AF22" s="550">
        <f>ROUND(IF(B21&gt;0,AC22/B21*100,0),2)</f>
        <v>0</v>
      </c>
    </row>
    <row r="23" spans="1:32" ht="36" customHeight="1" thickBot="1" thickTop="1">
      <c r="A23" s="58" t="s">
        <v>263</v>
      </c>
      <c r="B23" s="551">
        <f aca="true" t="shared" si="8" ref="B23:G23">SUM(B12,B18,B22)</f>
        <v>228</v>
      </c>
      <c r="C23" s="552">
        <f t="shared" si="8"/>
        <v>228</v>
      </c>
      <c r="D23" s="553">
        <f t="shared" si="8"/>
        <v>0</v>
      </c>
      <c r="E23" s="554">
        <f t="shared" si="8"/>
        <v>146</v>
      </c>
      <c r="F23" s="552">
        <f t="shared" si="8"/>
        <v>146</v>
      </c>
      <c r="G23" s="553">
        <f t="shared" si="8"/>
        <v>0</v>
      </c>
      <c r="H23" s="555">
        <f>ROUND(IF(B23&gt;0,E23/B23*100,0),2)</f>
        <v>64.04</v>
      </c>
      <c r="I23" s="553">
        <f>SUM(I12,I18,I22)</f>
        <v>6</v>
      </c>
      <c r="J23" s="553">
        <f>SUM(J12,J18,J22)</f>
        <v>6</v>
      </c>
      <c r="K23" s="553">
        <f>SUM(K12,K18,K22)</f>
        <v>0</v>
      </c>
      <c r="L23" s="556">
        <f>ROUND(IF(B9*I25+B10+B11+B18+B22&gt;0,I23/(B9*I25+B10+B11+B18+B22)*100,0),2)</f>
        <v>2.63</v>
      </c>
      <c r="M23" s="554">
        <f>SUM(M12,M18,M22)</f>
        <v>0</v>
      </c>
      <c r="N23" s="512">
        <f>SUM(N12,N18,N22)</f>
        <v>0</v>
      </c>
      <c r="O23" s="553">
        <f>SUM(O12,O18,O22)</f>
        <v>0</v>
      </c>
      <c r="P23" s="557">
        <f>ROUND(IF(B9*I25+B10+B11+B13+B14+B15+B16+B19+B20&gt;0,M23/(B9*I25+B10+B11+B13+B14+B15+B16+B19+B20)*100,0),2)</f>
        <v>0</v>
      </c>
      <c r="Q23" s="553">
        <f>SUM(Q18,Q22)</f>
        <v>0</v>
      </c>
      <c r="R23" s="553">
        <f>SUM(R18,R22)</f>
        <v>0</v>
      </c>
      <c r="S23" s="553">
        <f>SUM(S18,S22)</f>
        <v>0</v>
      </c>
      <c r="T23" s="558">
        <f>ROUND(IF(B17+B21&gt;0,Q23/(B17+B21)*100,0),2)</f>
        <v>0</v>
      </c>
      <c r="U23" s="554">
        <f>SUM(U12,U18,U22)</f>
        <v>12</v>
      </c>
      <c r="V23" s="552">
        <f>SUM(V12,V18,V22)</f>
        <v>12</v>
      </c>
      <c r="W23" s="553">
        <f>SUM(W12,W18,W22)</f>
        <v>0</v>
      </c>
      <c r="X23" s="555">
        <f>ROUND(IF(B23&gt;0,U23/B23*100,0),2)</f>
        <v>5.26</v>
      </c>
      <c r="Y23" s="553">
        <f>SUM(Y12,Y18,Y22)</f>
        <v>49</v>
      </c>
      <c r="Z23" s="553">
        <f>SUM(Z12,Z18,Z22)</f>
        <v>49</v>
      </c>
      <c r="AA23" s="553">
        <f>SUM(AA12,AA18,AA22)</f>
        <v>0</v>
      </c>
      <c r="AB23" s="559">
        <f>ROUND(IF(B23&gt;0,Y23/B23*100,0),2)</f>
        <v>21.49</v>
      </c>
      <c r="AC23" s="560">
        <f>SUM(AC18,AC22)</f>
        <v>21</v>
      </c>
      <c r="AD23" s="561">
        <f>SUM(AD18,AD22)</f>
        <v>21</v>
      </c>
      <c r="AE23" s="561">
        <f>SUM(AE18,AE22)</f>
        <v>0</v>
      </c>
      <c r="AF23" s="562">
        <f>ROUND(IF(B17+B21&gt;0,AC23/(B17+B21)*100,0),2)</f>
        <v>25</v>
      </c>
    </row>
    <row r="24" spans="1:28" ht="12.75">
      <c r="A24" s="59"/>
      <c r="B24" s="7"/>
      <c r="C24" s="7"/>
      <c r="D24" s="7"/>
      <c r="E24" s="7"/>
      <c r="F24" s="7"/>
      <c r="G24" s="7"/>
      <c r="H24" s="9"/>
      <c r="I24" s="599"/>
      <c r="J24" s="7"/>
      <c r="K24" s="7"/>
      <c r="L24" s="9"/>
      <c r="M24" s="7"/>
      <c r="N24" s="7"/>
      <c r="O24" s="7"/>
      <c r="P24" s="7"/>
      <c r="Q24" s="7"/>
      <c r="R24" s="7"/>
      <c r="S24" s="7"/>
      <c r="T24" s="9"/>
      <c r="U24" s="7"/>
      <c r="V24" s="7"/>
      <c r="W24" s="7"/>
      <c r="X24" s="9"/>
      <c r="Y24" s="7"/>
      <c r="Z24" s="7"/>
      <c r="AA24" s="7"/>
      <c r="AB24" s="8"/>
    </row>
    <row r="25" spans="1:28" ht="12.75">
      <c r="A25" s="59"/>
      <c r="B25" s="1067" t="s">
        <v>141</v>
      </c>
      <c r="C25" s="1067"/>
      <c r="D25" s="1067"/>
      <c r="E25" s="1067"/>
      <c r="F25" s="1067"/>
      <c r="G25" s="1067"/>
      <c r="H25" s="1067"/>
      <c r="I25" s="531"/>
      <c r="J25" s="7"/>
      <c r="K25" s="7"/>
      <c r="L25" s="9"/>
      <c r="M25" s="7"/>
      <c r="N25" s="7"/>
      <c r="O25" s="7"/>
      <c r="P25" s="7"/>
      <c r="Q25" s="7"/>
      <c r="R25" s="7"/>
      <c r="S25" s="7"/>
      <c r="T25" s="9"/>
      <c r="U25" s="7"/>
      <c r="V25" s="7"/>
      <c r="W25" s="7"/>
      <c r="X25" s="9"/>
      <c r="Y25" s="7"/>
      <c r="Z25" s="7"/>
      <c r="AA25" s="7"/>
      <c r="AB25" s="8"/>
    </row>
    <row r="27" spans="5:9" ht="15">
      <c r="E27" s="60"/>
      <c r="F27" s="60"/>
      <c r="G27" s="60"/>
      <c r="H27" s="47"/>
      <c r="I27" s="47"/>
    </row>
    <row r="29" spans="11:25" ht="15">
      <c r="K29" s="1050" t="s">
        <v>5</v>
      </c>
      <c r="L29" s="1050"/>
      <c r="M29" s="1050"/>
      <c r="N29" s="1050"/>
      <c r="O29" s="40"/>
      <c r="P29" s="40"/>
      <c r="Q29" s="40"/>
      <c r="R29" s="40"/>
      <c r="S29" s="40"/>
      <c r="T29" s="40"/>
      <c r="U29" s="1049" t="str">
        <f>'Осн.сведения'!D4</f>
        <v>Е.А. Наумова</v>
      </c>
      <c r="V29" s="1049"/>
      <c r="W29" s="1049"/>
      <c r="X29" s="1049"/>
      <c r="Y29" s="1049"/>
    </row>
  </sheetData>
  <sheetProtection password="CCE7" sheet="1" objects="1" scenarios="1"/>
  <mergeCells count="18">
    <mergeCell ref="AD4:AF4"/>
    <mergeCell ref="A5:A7"/>
    <mergeCell ref="E5:H5"/>
    <mergeCell ref="I5:L5"/>
    <mergeCell ref="M5:T5"/>
    <mergeCell ref="B5:D6"/>
    <mergeCell ref="U5:X6"/>
    <mergeCell ref="E6:H6"/>
    <mergeCell ref="A1:AF1"/>
    <mergeCell ref="A2:AF2"/>
    <mergeCell ref="U29:Y29"/>
    <mergeCell ref="B25:H25"/>
    <mergeCell ref="AC5:AF6"/>
    <mergeCell ref="K29:N29"/>
    <mergeCell ref="Y5:AB6"/>
    <mergeCell ref="I6:L6"/>
    <mergeCell ref="M6:P6"/>
    <mergeCell ref="Q6:T6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3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>
      <c r="A1" s="1053" t="s">
        <v>323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</row>
    <row r="2" spans="1:11" ht="15.75">
      <c r="A2" s="1053" t="str">
        <f>CONCATENATE("до получения основного общего образования на конец ",'Осн.сведения'!D5," / ",'Осн.сведения'!F5," учебного года")</f>
        <v>до получения основного общего образования на конец 2014 / 2015 учебного года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</row>
    <row r="3" spans="1:11" ht="15.75">
      <c r="A3" s="1053" t="str">
        <f>'Осн.сведения'!D3</f>
        <v>МОУ ВСОШ №2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</row>
    <row r="5" spans="10:11" ht="13.5" thickBot="1">
      <c r="J5" s="1111" t="s">
        <v>318</v>
      </c>
      <c r="K5" s="1111"/>
    </row>
    <row r="6" spans="1:11" ht="21" customHeight="1">
      <c r="A6" s="1102" t="s">
        <v>142</v>
      </c>
      <c r="B6" s="1104" t="s">
        <v>69</v>
      </c>
      <c r="C6" s="1104" t="s">
        <v>126</v>
      </c>
      <c r="D6" s="1106" t="s">
        <v>70</v>
      </c>
      <c r="E6" s="1107"/>
      <c r="F6" s="1107"/>
      <c r="G6" s="1107"/>
      <c r="H6" s="1108"/>
      <c r="I6" s="69" t="s">
        <v>93</v>
      </c>
      <c r="J6" s="1104" t="s">
        <v>71</v>
      </c>
      <c r="K6" s="1109" t="s">
        <v>72</v>
      </c>
    </row>
    <row r="7" spans="1:11" ht="48" customHeight="1" thickBot="1">
      <c r="A7" s="1103"/>
      <c r="B7" s="1105"/>
      <c r="C7" s="1105"/>
      <c r="D7" s="127" t="s">
        <v>127</v>
      </c>
      <c r="E7" s="127" t="s">
        <v>128</v>
      </c>
      <c r="F7" s="127" t="s">
        <v>129</v>
      </c>
      <c r="G7" s="127" t="s">
        <v>130</v>
      </c>
      <c r="H7" s="127" t="s">
        <v>153</v>
      </c>
      <c r="I7" s="70" t="s">
        <v>94</v>
      </c>
      <c r="J7" s="1105"/>
      <c r="K7" s="1110"/>
    </row>
    <row r="8" spans="1:12" ht="12.75">
      <c r="A8" s="577"/>
      <c r="B8" s="481"/>
      <c r="C8" s="482"/>
      <c r="D8" s="578"/>
      <c r="E8" s="578"/>
      <c r="F8" s="578"/>
      <c r="G8" s="578"/>
      <c r="H8" s="578"/>
      <c r="I8" s="579"/>
      <c r="J8" s="481"/>
      <c r="K8" s="580"/>
      <c r="L8" s="43"/>
    </row>
    <row r="9" spans="1:12" ht="12.75">
      <c r="A9" s="581"/>
      <c r="B9" s="486"/>
      <c r="C9" s="487"/>
      <c r="D9" s="582"/>
      <c r="E9" s="582"/>
      <c r="F9" s="582"/>
      <c r="G9" s="582"/>
      <c r="H9" s="582"/>
      <c r="I9" s="583"/>
      <c r="J9" s="486"/>
      <c r="K9" s="584"/>
      <c r="L9" s="43"/>
    </row>
    <row r="10" spans="1:12" ht="12.75">
      <c r="A10" s="581"/>
      <c r="B10" s="486"/>
      <c r="C10" s="487"/>
      <c r="D10" s="582"/>
      <c r="E10" s="582"/>
      <c r="F10" s="582"/>
      <c r="G10" s="582"/>
      <c r="H10" s="582"/>
      <c r="I10" s="583"/>
      <c r="J10" s="486"/>
      <c r="K10" s="584"/>
      <c r="L10" s="43"/>
    </row>
    <row r="11" spans="1:12" ht="12.75">
      <c r="A11" s="581"/>
      <c r="B11" s="486"/>
      <c r="C11" s="487"/>
      <c r="D11" s="582"/>
      <c r="E11" s="582"/>
      <c r="F11" s="582"/>
      <c r="G11" s="582"/>
      <c r="H11" s="582"/>
      <c r="I11" s="583"/>
      <c r="J11" s="486"/>
      <c r="K11" s="584"/>
      <c r="L11" s="43"/>
    </row>
    <row r="12" spans="1:12" ht="12.75">
      <c r="A12" s="581"/>
      <c r="B12" s="486"/>
      <c r="C12" s="487"/>
      <c r="D12" s="582"/>
      <c r="E12" s="582"/>
      <c r="F12" s="582"/>
      <c r="G12" s="582"/>
      <c r="H12" s="582"/>
      <c r="I12" s="583"/>
      <c r="J12" s="486"/>
      <c r="K12" s="584"/>
      <c r="L12" s="43"/>
    </row>
    <row r="13" spans="1:12" ht="12.75">
      <c r="A13" s="581"/>
      <c r="B13" s="486"/>
      <c r="C13" s="487"/>
      <c r="D13" s="582"/>
      <c r="E13" s="582"/>
      <c r="F13" s="582"/>
      <c r="G13" s="582"/>
      <c r="H13" s="582"/>
      <c r="I13" s="583"/>
      <c r="J13" s="486"/>
      <c r="K13" s="584"/>
      <c r="L13" s="43"/>
    </row>
    <row r="14" spans="1:12" ht="12.75">
      <c r="A14" s="581"/>
      <c r="B14" s="486"/>
      <c r="C14" s="487"/>
      <c r="D14" s="582"/>
      <c r="E14" s="582"/>
      <c r="F14" s="582"/>
      <c r="G14" s="582"/>
      <c r="H14" s="582"/>
      <c r="I14" s="583"/>
      <c r="J14" s="486"/>
      <c r="K14" s="584"/>
      <c r="L14" s="43"/>
    </row>
    <row r="15" spans="1:12" ht="12.75">
      <c r="A15" s="581"/>
      <c r="B15" s="486"/>
      <c r="C15" s="487"/>
      <c r="D15" s="582"/>
      <c r="E15" s="582"/>
      <c r="F15" s="582"/>
      <c r="G15" s="582"/>
      <c r="H15" s="582"/>
      <c r="I15" s="583"/>
      <c r="J15" s="486"/>
      <c r="K15" s="584"/>
      <c r="L15" s="43"/>
    </row>
    <row r="16" spans="1:12" ht="12.75">
      <c r="A16" s="581"/>
      <c r="B16" s="486"/>
      <c r="C16" s="487"/>
      <c r="D16" s="582"/>
      <c r="E16" s="582"/>
      <c r="F16" s="582"/>
      <c r="G16" s="582"/>
      <c r="H16" s="582"/>
      <c r="I16" s="583"/>
      <c r="J16" s="486"/>
      <c r="K16" s="584"/>
      <c r="L16" s="43"/>
    </row>
    <row r="17" spans="1:12" ht="12.75">
      <c r="A17" s="581"/>
      <c r="B17" s="486"/>
      <c r="C17" s="487"/>
      <c r="D17" s="582"/>
      <c r="E17" s="582"/>
      <c r="F17" s="582"/>
      <c r="G17" s="582"/>
      <c r="H17" s="582"/>
      <c r="I17" s="583"/>
      <c r="J17" s="486"/>
      <c r="K17" s="584"/>
      <c r="L17" s="43"/>
    </row>
    <row r="18" spans="1:12" ht="12.75">
      <c r="A18" s="581"/>
      <c r="B18" s="486"/>
      <c r="C18" s="487"/>
      <c r="D18" s="582"/>
      <c r="E18" s="582"/>
      <c r="F18" s="582"/>
      <c r="G18" s="582"/>
      <c r="H18" s="582"/>
      <c r="I18" s="583"/>
      <c r="J18" s="486"/>
      <c r="K18" s="584"/>
      <c r="L18" s="43"/>
    </row>
    <row r="19" spans="1:12" ht="12.75">
      <c r="A19" s="581"/>
      <c r="B19" s="486"/>
      <c r="C19" s="487"/>
      <c r="D19" s="582"/>
      <c r="E19" s="582"/>
      <c r="F19" s="582"/>
      <c r="G19" s="582"/>
      <c r="H19" s="582"/>
      <c r="I19" s="583"/>
      <c r="J19" s="486"/>
      <c r="K19" s="584"/>
      <c r="L19" s="43"/>
    </row>
    <row r="20" spans="1:12" ht="12.75">
      <c r="A20" s="581"/>
      <c r="B20" s="486"/>
      <c r="C20" s="487"/>
      <c r="D20" s="582"/>
      <c r="E20" s="582"/>
      <c r="F20" s="582"/>
      <c r="G20" s="582"/>
      <c r="H20" s="582"/>
      <c r="I20" s="583"/>
      <c r="J20" s="486"/>
      <c r="K20" s="584"/>
      <c r="L20" s="43"/>
    </row>
    <row r="21" spans="1:12" ht="12.75">
      <c r="A21" s="581"/>
      <c r="B21" s="486"/>
      <c r="C21" s="487"/>
      <c r="D21" s="582"/>
      <c r="E21" s="582"/>
      <c r="F21" s="582"/>
      <c r="G21" s="582"/>
      <c r="H21" s="582"/>
      <c r="I21" s="583"/>
      <c r="J21" s="486"/>
      <c r="K21" s="584"/>
      <c r="L21" s="43"/>
    </row>
    <row r="22" spans="1:12" ht="13.5" thickBot="1">
      <c r="A22" s="585"/>
      <c r="B22" s="490"/>
      <c r="C22" s="491"/>
      <c r="D22" s="586"/>
      <c r="E22" s="586"/>
      <c r="F22" s="586"/>
      <c r="G22" s="586"/>
      <c r="H22" s="586"/>
      <c r="I22" s="587"/>
      <c r="J22" s="490"/>
      <c r="K22" s="588"/>
      <c r="L22" s="43"/>
    </row>
    <row r="23" spans="1:11" ht="12.75">
      <c r="A23" s="106"/>
      <c r="B23" s="107"/>
      <c r="C23" s="106"/>
      <c r="D23" s="108"/>
      <c r="E23" s="108"/>
      <c r="F23" s="108"/>
      <c r="G23" s="108"/>
      <c r="H23" s="108"/>
      <c r="I23" s="109"/>
      <c r="J23" s="107"/>
      <c r="K23" s="110"/>
    </row>
    <row r="25" spans="5:11" ht="15">
      <c r="E25" s="1050" t="s">
        <v>5</v>
      </c>
      <c r="F25" s="1050"/>
      <c r="G25" s="1050"/>
      <c r="H25" s="238"/>
      <c r="I25" s="40"/>
      <c r="J25" s="992" t="str">
        <f>'Осн.сведения'!D4</f>
        <v>Е.А. Наумова</v>
      </c>
      <c r="K25" s="992"/>
    </row>
  </sheetData>
  <sheetProtection password="CCE7" sheet="1" objects="1" scenarios="1"/>
  <mergeCells count="12">
    <mergeCell ref="A1:K1"/>
    <mergeCell ref="J5:K5"/>
    <mergeCell ref="A2:K2"/>
    <mergeCell ref="A3:K3"/>
    <mergeCell ref="E25:G25"/>
    <mergeCell ref="J25:K25"/>
    <mergeCell ref="A6:A7"/>
    <mergeCell ref="B6:B7"/>
    <mergeCell ref="C6:C7"/>
    <mergeCell ref="J6:J7"/>
    <mergeCell ref="D6:H6"/>
    <mergeCell ref="K6:K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2"/>
  <dimension ref="A1:L39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7.125" style="700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125" style="1" customWidth="1"/>
    <col min="9" max="9" width="31.625" style="1" customWidth="1"/>
    <col min="10" max="10" width="24.75390625" style="1" customWidth="1"/>
    <col min="11" max="11" width="8.25390625" style="1" customWidth="1"/>
    <col min="12" max="16384" width="9.125" style="1" customWidth="1"/>
  </cols>
  <sheetData>
    <row r="1" spans="1:11" ht="15.75" customHeight="1">
      <c r="A1" s="1114" t="s">
        <v>136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</row>
    <row r="2" spans="1:11" ht="15.75">
      <c r="A2" s="1053" t="str">
        <f>CONCATENATE("до получения основного общего образования, на конец ",'Осн.сведения'!D5," / ",'Осн.сведения'!F5," учебного года")</f>
        <v>до получения основного общего образования, на конец 2014 / 2015 учебного года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</row>
    <row r="3" spans="1:11" ht="15.75">
      <c r="A3" s="1053" t="str">
        <f>'Осн.сведения'!D3</f>
        <v>МОУ ВСОШ №2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</row>
    <row r="5" spans="10:11" ht="13.5" thickBot="1">
      <c r="J5" s="1111" t="s">
        <v>198</v>
      </c>
      <c r="K5" s="1111"/>
    </row>
    <row r="6" spans="1:11" ht="21" customHeight="1">
      <c r="A6" s="1112" t="s">
        <v>142</v>
      </c>
      <c r="B6" s="1104" t="s">
        <v>69</v>
      </c>
      <c r="C6" s="1104" t="s">
        <v>126</v>
      </c>
      <c r="D6" s="1106" t="s">
        <v>70</v>
      </c>
      <c r="E6" s="1107"/>
      <c r="F6" s="1107"/>
      <c r="G6" s="1107"/>
      <c r="H6" s="1108"/>
      <c r="I6" s="69" t="s">
        <v>93</v>
      </c>
      <c r="J6" s="1104" t="s">
        <v>71</v>
      </c>
      <c r="K6" s="1109" t="s">
        <v>72</v>
      </c>
    </row>
    <row r="7" spans="1:11" ht="48" customHeight="1" thickBot="1">
      <c r="A7" s="1113"/>
      <c r="B7" s="1105"/>
      <c r="C7" s="1105"/>
      <c r="D7" s="127" t="s">
        <v>127</v>
      </c>
      <c r="E7" s="127" t="s">
        <v>128</v>
      </c>
      <c r="F7" s="127" t="s">
        <v>129</v>
      </c>
      <c r="G7" s="127" t="s">
        <v>130</v>
      </c>
      <c r="H7" s="127" t="s">
        <v>153</v>
      </c>
      <c r="I7" s="70" t="s">
        <v>94</v>
      </c>
      <c r="J7" s="1105"/>
      <c r="K7" s="1110"/>
    </row>
    <row r="8" spans="1:12" ht="25.5">
      <c r="A8" s="577">
        <v>9</v>
      </c>
      <c r="B8" s="481" t="s">
        <v>351</v>
      </c>
      <c r="C8" s="482">
        <v>1997</v>
      </c>
      <c r="D8" s="578"/>
      <c r="E8" s="578"/>
      <c r="F8" s="578"/>
      <c r="G8" s="578"/>
      <c r="H8" s="578" t="s">
        <v>471</v>
      </c>
      <c r="I8" s="579" t="s">
        <v>355</v>
      </c>
      <c r="J8" s="481" t="s">
        <v>420</v>
      </c>
      <c r="K8" s="580" t="s">
        <v>352</v>
      </c>
      <c r="L8" s="43"/>
    </row>
    <row r="9" spans="1:12" ht="25.5">
      <c r="A9" s="581">
        <v>9</v>
      </c>
      <c r="B9" s="486" t="s">
        <v>353</v>
      </c>
      <c r="C9" s="487">
        <v>1995</v>
      </c>
      <c r="D9" s="582"/>
      <c r="E9" s="582"/>
      <c r="F9" s="582"/>
      <c r="G9" s="582"/>
      <c r="H9" s="582" t="s">
        <v>354</v>
      </c>
      <c r="I9" s="583" t="s">
        <v>356</v>
      </c>
      <c r="J9" s="486" t="s">
        <v>357</v>
      </c>
      <c r="K9" s="584"/>
      <c r="L9" s="43"/>
    </row>
    <row r="10" spans="1:12" ht="25.5">
      <c r="A10" s="581">
        <v>9</v>
      </c>
      <c r="B10" s="486" t="s">
        <v>358</v>
      </c>
      <c r="C10" s="487">
        <v>1996</v>
      </c>
      <c r="D10" s="582"/>
      <c r="E10" s="582"/>
      <c r="F10" s="582"/>
      <c r="G10" s="582"/>
      <c r="H10" s="582" t="s">
        <v>359</v>
      </c>
      <c r="I10" s="583" t="s">
        <v>356</v>
      </c>
      <c r="J10" s="486" t="s">
        <v>406</v>
      </c>
      <c r="K10" s="584"/>
      <c r="L10" s="43"/>
    </row>
    <row r="11" spans="1:12" ht="25.5">
      <c r="A11" s="581">
        <v>9</v>
      </c>
      <c r="B11" s="486" t="s">
        <v>360</v>
      </c>
      <c r="C11" s="487">
        <v>1994</v>
      </c>
      <c r="D11" s="582"/>
      <c r="E11" s="582"/>
      <c r="F11" s="582"/>
      <c r="G11" s="582"/>
      <c r="H11" s="582" t="s">
        <v>359</v>
      </c>
      <c r="I11" s="583" t="s">
        <v>361</v>
      </c>
      <c r="J11" s="486" t="s">
        <v>407</v>
      </c>
      <c r="K11" s="584"/>
      <c r="L11" s="43"/>
    </row>
    <row r="12" spans="1:12" ht="25.5">
      <c r="A12" s="581">
        <v>9</v>
      </c>
      <c r="B12" s="486" t="s">
        <v>362</v>
      </c>
      <c r="C12" s="487">
        <v>1996</v>
      </c>
      <c r="D12" s="582"/>
      <c r="E12" s="582"/>
      <c r="F12" s="582"/>
      <c r="G12" s="582"/>
      <c r="H12" s="582" t="s">
        <v>359</v>
      </c>
      <c r="I12" s="583" t="s">
        <v>361</v>
      </c>
      <c r="J12" s="486" t="s">
        <v>408</v>
      </c>
      <c r="K12" s="584" t="s">
        <v>352</v>
      </c>
      <c r="L12" s="43"/>
    </row>
    <row r="13" spans="1:12" ht="25.5">
      <c r="A13" s="581">
        <v>9</v>
      </c>
      <c r="B13" s="486" t="s">
        <v>363</v>
      </c>
      <c r="C13" s="487">
        <v>1996</v>
      </c>
      <c r="D13" s="582"/>
      <c r="E13" s="582"/>
      <c r="F13" s="582"/>
      <c r="G13" s="582"/>
      <c r="H13" s="582" t="s">
        <v>354</v>
      </c>
      <c r="I13" s="583" t="s">
        <v>364</v>
      </c>
      <c r="J13" s="486" t="s">
        <v>357</v>
      </c>
      <c r="K13" s="584" t="s">
        <v>352</v>
      </c>
      <c r="L13" s="43"/>
    </row>
    <row r="14" spans="1:12" ht="25.5">
      <c r="A14" s="581">
        <v>9</v>
      </c>
      <c r="B14" s="486" t="s">
        <v>365</v>
      </c>
      <c r="C14" s="487">
        <v>1986</v>
      </c>
      <c r="D14" s="582"/>
      <c r="E14" s="582"/>
      <c r="F14" s="582"/>
      <c r="G14" s="582"/>
      <c r="H14" s="582" t="s">
        <v>359</v>
      </c>
      <c r="I14" s="583" t="s">
        <v>364</v>
      </c>
      <c r="J14" s="486" t="s">
        <v>409</v>
      </c>
      <c r="K14" s="584"/>
      <c r="L14" s="43"/>
    </row>
    <row r="15" spans="1:12" ht="25.5">
      <c r="A15" s="581">
        <v>9</v>
      </c>
      <c r="B15" s="486" t="s">
        <v>366</v>
      </c>
      <c r="C15" s="487">
        <v>1986</v>
      </c>
      <c r="D15" s="582"/>
      <c r="E15" s="582"/>
      <c r="F15" s="582"/>
      <c r="G15" s="582"/>
      <c r="H15" s="582" t="s">
        <v>359</v>
      </c>
      <c r="I15" s="583" t="s">
        <v>367</v>
      </c>
      <c r="J15" s="486" t="s">
        <v>410</v>
      </c>
      <c r="K15" s="584"/>
      <c r="L15" s="43"/>
    </row>
    <row r="16" spans="1:12" ht="25.5">
      <c r="A16" s="581">
        <v>9</v>
      </c>
      <c r="B16" s="486" t="s">
        <v>368</v>
      </c>
      <c r="C16" s="487">
        <v>1996</v>
      </c>
      <c r="D16" s="582"/>
      <c r="E16" s="582"/>
      <c r="F16" s="582"/>
      <c r="G16" s="582"/>
      <c r="H16" s="582" t="s">
        <v>369</v>
      </c>
      <c r="I16" s="583" t="s">
        <v>367</v>
      </c>
      <c r="J16" s="486" t="s">
        <v>411</v>
      </c>
      <c r="K16" s="584" t="s">
        <v>352</v>
      </c>
      <c r="L16" s="43"/>
    </row>
    <row r="17" spans="1:12" ht="25.5">
      <c r="A17" s="581">
        <v>9</v>
      </c>
      <c r="B17" s="486" t="s">
        <v>370</v>
      </c>
      <c r="C17" s="487">
        <v>1994</v>
      </c>
      <c r="D17" s="582"/>
      <c r="E17" s="582"/>
      <c r="F17" s="582"/>
      <c r="G17" s="582"/>
      <c r="H17" s="582" t="s">
        <v>359</v>
      </c>
      <c r="I17" s="583" t="s">
        <v>371</v>
      </c>
      <c r="J17" s="486" t="s">
        <v>412</v>
      </c>
      <c r="K17" s="584"/>
      <c r="L17" s="43"/>
    </row>
    <row r="18" spans="1:12" ht="25.5">
      <c r="A18" s="581">
        <v>9</v>
      </c>
      <c r="B18" s="486" t="s">
        <v>372</v>
      </c>
      <c r="C18" s="487">
        <v>1996</v>
      </c>
      <c r="D18" s="582"/>
      <c r="E18" s="582"/>
      <c r="F18" s="582"/>
      <c r="G18" s="582"/>
      <c r="H18" s="582" t="s">
        <v>373</v>
      </c>
      <c r="I18" s="583" t="s">
        <v>371</v>
      </c>
      <c r="J18" s="486" t="s">
        <v>413</v>
      </c>
      <c r="K18" s="584"/>
      <c r="L18" s="43"/>
    </row>
    <row r="19" spans="1:12" ht="25.5">
      <c r="A19" s="581">
        <v>9</v>
      </c>
      <c r="B19" s="486" t="s">
        <v>374</v>
      </c>
      <c r="C19" s="487">
        <v>1996</v>
      </c>
      <c r="D19" s="582"/>
      <c r="E19" s="582"/>
      <c r="F19" s="582"/>
      <c r="G19" s="582"/>
      <c r="H19" s="582" t="s">
        <v>359</v>
      </c>
      <c r="I19" s="583" t="s">
        <v>375</v>
      </c>
      <c r="J19" s="486" t="s">
        <v>410</v>
      </c>
      <c r="K19" s="584" t="s">
        <v>352</v>
      </c>
      <c r="L19" s="43"/>
    </row>
    <row r="20" spans="1:12" ht="25.5">
      <c r="A20" s="581">
        <v>9</v>
      </c>
      <c r="B20" s="486" t="s">
        <v>376</v>
      </c>
      <c r="C20" s="487">
        <v>1995</v>
      </c>
      <c r="D20" s="582"/>
      <c r="E20" s="582"/>
      <c r="F20" s="582"/>
      <c r="G20" s="582"/>
      <c r="H20" s="582" t="s">
        <v>359</v>
      </c>
      <c r="I20" s="583" t="s">
        <v>375</v>
      </c>
      <c r="J20" s="486" t="s">
        <v>414</v>
      </c>
      <c r="K20" s="584"/>
      <c r="L20" s="43"/>
    </row>
    <row r="21" spans="1:12" ht="25.5">
      <c r="A21" s="581">
        <v>9</v>
      </c>
      <c r="B21" s="486" t="s">
        <v>377</v>
      </c>
      <c r="C21" s="487">
        <v>1991</v>
      </c>
      <c r="D21" s="582"/>
      <c r="E21" s="582"/>
      <c r="F21" s="582"/>
      <c r="G21" s="582"/>
      <c r="H21" s="582" t="s">
        <v>359</v>
      </c>
      <c r="I21" s="583" t="s">
        <v>375</v>
      </c>
      <c r="J21" s="486" t="s">
        <v>414</v>
      </c>
      <c r="K21" s="584"/>
      <c r="L21" s="43"/>
    </row>
    <row r="22" spans="1:12" ht="25.5">
      <c r="A22" s="581">
        <v>9</v>
      </c>
      <c r="B22" s="486" t="s">
        <v>378</v>
      </c>
      <c r="C22" s="487">
        <v>1996</v>
      </c>
      <c r="D22" s="582"/>
      <c r="E22" s="582"/>
      <c r="F22" s="582"/>
      <c r="G22" s="582"/>
      <c r="H22" s="582" t="s">
        <v>359</v>
      </c>
      <c r="I22" s="583" t="s">
        <v>379</v>
      </c>
      <c r="J22" s="486" t="s">
        <v>406</v>
      </c>
      <c r="K22" s="584" t="s">
        <v>352</v>
      </c>
      <c r="L22" s="43"/>
    </row>
    <row r="23" spans="1:12" ht="25.5">
      <c r="A23" s="581">
        <v>9</v>
      </c>
      <c r="B23" s="486" t="s">
        <v>380</v>
      </c>
      <c r="C23" s="487">
        <v>1996</v>
      </c>
      <c r="D23" s="582"/>
      <c r="E23" s="582"/>
      <c r="F23" s="582"/>
      <c r="G23" s="582"/>
      <c r="H23" s="582" t="s">
        <v>359</v>
      </c>
      <c r="I23" s="583" t="s">
        <v>381</v>
      </c>
      <c r="J23" s="486" t="s">
        <v>415</v>
      </c>
      <c r="K23" s="584"/>
      <c r="L23" s="43"/>
    </row>
    <row r="24" spans="1:12" ht="25.5">
      <c r="A24" s="581">
        <v>9</v>
      </c>
      <c r="B24" s="486" t="s">
        <v>382</v>
      </c>
      <c r="C24" s="487">
        <v>1997</v>
      </c>
      <c r="D24" s="582"/>
      <c r="E24" s="582"/>
      <c r="F24" s="582"/>
      <c r="G24" s="582"/>
      <c r="H24" s="582" t="s">
        <v>373</v>
      </c>
      <c r="I24" s="583" t="s">
        <v>383</v>
      </c>
      <c r="J24" s="486" t="s">
        <v>414</v>
      </c>
      <c r="K24" s="584"/>
      <c r="L24" s="43"/>
    </row>
    <row r="25" spans="1:12" ht="25.5">
      <c r="A25" s="581">
        <v>9</v>
      </c>
      <c r="B25" s="486" t="s">
        <v>384</v>
      </c>
      <c r="C25" s="487">
        <v>1997</v>
      </c>
      <c r="D25" s="582"/>
      <c r="E25" s="582"/>
      <c r="F25" s="582"/>
      <c r="G25" s="582"/>
      <c r="H25" s="582" t="s">
        <v>359</v>
      </c>
      <c r="I25" s="583" t="s">
        <v>385</v>
      </c>
      <c r="J25" s="486" t="s">
        <v>415</v>
      </c>
      <c r="K25" s="584"/>
      <c r="L25" s="43"/>
    </row>
    <row r="26" spans="1:12" ht="25.5">
      <c r="A26" s="581">
        <v>9</v>
      </c>
      <c r="B26" s="486" t="s">
        <v>386</v>
      </c>
      <c r="C26" s="487">
        <v>1997</v>
      </c>
      <c r="D26" s="582"/>
      <c r="E26" s="582"/>
      <c r="F26" s="582"/>
      <c r="G26" s="582"/>
      <c r="H26" s="582" t="s">
        <v>359</v>
      </c>
      <c r="I26" s="583" t="s">
        <v>385</v>
      </c>
      <c r="J26" s="486" t="s">
        <v>413</v>
      </c>
      <c r="K26" s="584"/>
      <c r="L26" s="43"/>
    </row>
    <row r="27" spans="1:12" ht="25.5">
      <c r="A27" s="581">
        <v>9</v>
      </c>
      <c r="B27" s="486" t="s">
        <v>387</v>
      </c>
      <c r="C27" s="487">
        <v>1997</v>
      </c>
      <c r="D27" s="582"/>
      <c r="E27" s="582"/>
      <c r="F27" s="582"/>
      <c r="G27" s="582"/>
      <c r="H27" s="582" t="s">
        <v>369</v>
      </c>
      <c r="I27" s="583" t="s">
        <v>388</v>
      </c>
      <c r="J27" s="486" t="s">
        <v>416</v>
      </c>
      <c r="K27" s="584"/>
      <c r="L27" s="43"/>
    </row>
    <row r="28" spans="1:12" ht="25.5">
      <c r="A28" s="581">
        <v>8</v>
      </c>
      <c r="B28" s="486" t="s">
        <v>389</v>
      </c>
      <c r="C28" s="487">
        <v>1998</v>
      </c>
      <c r="D28" s="582"/>
      <c r="E28" s="582"/>
      <c r="F28" s="582"/>
      <c r="G28" s="582"/>
      <c r="H28" s="582" t="s">
        <v>390</v>
      </c>
      <c r="I28" s="583" t="s">
        <v>419</v>
      </c>
      <c r="J28" s="486" t="s">
        <v>391</v>
      </c>
      <c r="K28" s="584"/>
      <c r="L28" s="43"/>
    </row>
    <row r="29" spans="1:12" ht="25.5">
      <c r="A29" s="581">
        <v>9</v>
      </c>
      <c r="B29" s="486" t="s">
        <v>392</v>
      </c>
      <c r="C29" s="487">
        <v>1997</v>
      </c>
      <c r="D29" s="582"/>
      <c r="E29" s="582"/>
      <c r="F29" s="582"/>
      <c r="G29" s="582"/>
      <c r="H29" s="582" t="s">
        <v>373</v>
      </c>
      <c r="I29" s="583" t="s">
        <v>393</v>
      </c>
      <c r="J29" s="486" t="s">
        <v>414</v>
      </c>
      <c r="K29" s="584"/>
      <c r="L29" s="43"/>
    </row>
    <row r="30" spans="1:12" ht="25.5">
      <c r="A30" s="581">
        <v>9</v>
      </c>
      <c r="B30" s="486" t="s">
        <v>394</v>
      </c>
      <c r="C30" s="487">
        <v>1997</v>
      </c>
      <c r="D30" s="582"/>
      <c r="E30" s="582"/>
      <c r="F30" s="582"/>
      <c r="G30" s="582"/>
      <c r="H30" s="582" t="s">
        <v>359</v>
      </c>
      <c r="I30" s="583" t="s">
        <v>393</v>
      </c>
      <c r="J30" s="486" t="s">
        <v>414</v>
      </c>
      <c r="K30" s="584"/>
      <c r="L30" s="43"/>
    </row>
    <row r="31" spans="1:12" ht="25.5">
      <c r="A31" s="581">
        <v>9</v>
      </c>
      <c r="B31" s="486" t="s">
        <v>395</v>
      </c>
      <c r="C31" s="487">
        <v>1997</v>
      </c>
      <c r="D31" s="582"/>
      <c r="E31" s="582"/>
      <c r="F31" s="582"/>
      <c r="G31" s="582"/>
      <c r="H31" s="582" t="s">
        <v>373</v>
      </c>
      <c r="I31" s="583" t="s">
        <v>396</v>
      </c>
      <c r="J31" s="486" t="s">
        <v>417</v>
      </c>
      <c r="K31" s="584"/>
      <c r="L31" s="43"/>
    </row>
    <row r="32" spans="1:12" ht="25.5">
      <c r="A32" s="581">
        <v>9</v>
      </c>
      <c r="B32" s="486" t="s">
        <v>397</v>
      </c>
      <c r="C32" s="487">
        <v>1997</v>
      </c>
      <c r="D32" s="582"/>
      <c r="E32" s="582"/>
      <c r="F32" s="582"/>
      <c r="G32" s="582"/>
      <c r="H32" s="582" t="s">
        <v>359</v>
      </c>
      <c r="I32" s="583" t="s">
        <v>398</v>
      </c>
      <c r="J32" s="486" t="s">
        <v>413</v>
      </c>
      <c r="K32" s="584"/>
      <c r="L32" s="43"/>
    </row>
    <row r="33" spans="1:12" ht="25.5">
      <c r="A33" s="581">
        <v>9</v>
      </c>
      <c r="B33" s="486" t="s">
        <v>399</v>
      </c>
      <c r="C33" s="487">
        <v>1997</v>
      </c>
      <c r="D33" s="582"/>
      <c r="E33" s="582"/>
      <c r="F33" s="582"/>
      <c r="G33" s="582"/>
      <c r="H33" s="582" t="s">
        <v>373</v>
      </c>
      <c r="I33" s="583" t="s">
        <v>400</v>
      </c>
      <c r="J33" s="486" t="s">
        <v>417</v>
      </c>
      <c r="K33" s="584"/>
      <c r="L33" s="43"/>
    </row>
    <row r="34" spans="1:12" ht="25.5">
      <c r="A34" s="581">
        <v>9</v>
      </c>
      <c r="B34" s="486" t="s">
        <v>401</v>
      </c>
      <c r="C34" s="487">
        <v>1997</v>
      </c>
      <c r="D34" s="582"/>
      <c r="E34" s="582"/>
      <c r="F34" s="582"/>
      <c r="G34" s="582"/>
      <c r="H34" s="582" t="s">
        <v>369</v>
      </c>
      <c r="I34" s="583" t="s">
        <v>402</v>
      </c>
      <c r="J34" s="486" t="s">
        <v>418</v>
      </c>
      <c r="K34" s="584"/>
      <c r="L34" s="43"/>
    </row>
    <row r="35" spans="1:12" ht="25.5">
      <c r="A35" s="581">
        <v>9</v>
      </c>
      <c r="B35" s="486" t="s">
        <v>403</v>
      </c>
      <c r="C35" s="487">
        <v>1989</v>
      </c>
      <c r="D35" s="582"/>
      <c r="E35" s="582"/>
      <c r="F35" s="582"/>
      <c r="G35" s="582"/>
      <c r="H35" s="582" t="s">
        <v>359</v>
      </c>
      <c r="I35" s="583" t="s">
        <v>402</v>
      </c>
      <c r="J35" s="486" t="s">
        <v>415</v>
      </c>
      <c r="K35" s="584"/>
      <c r="L35" s="43"/>
    </row>
    <row r="36" spans="1:12" ht="26.25" thickBot="1">
      <c r="A36" s="585">
        <v>9</v>
      </c>
      <c r="B36" s="490" t="s">
        <v>404</v>
      </c>
      <c r="C36" s="491">
        <v>1994</v>
      </c>
      <c r="D36" s="586"/>
      <c r="E36" s="586"/>
      <c r="F36" s="586"/>
      <c r="G36" s="586"/>
      <c r="H36" s="586" t="s">
        <v>359</v>
      </c>
      <c r="I36" s="587" t="s">
        <v>405</v>
      </c>
      <c r="J36" s="490" t="s">
        <v>415</v>
      </c>
      <c r="K36" s="588"/>
      <c r="L36" s="43"/>
    </row>
    <row r="37" spans="1:11" ht="12.75">
      <c r="A37" s="701"/>
      <c r="B37" s="112"/>
      <c r="C37" s="111"/>
      <c r="D37" s="113"/>
      <c r="E37" s="113"/>
      <c r="F37" s="113"/>
      <c r="G37" s="113"/>
      <c r="H37" s="113"/>
      <c r="I37" s="109"/>
      <c r="J37" s="107"/>
      <c r="K37" s="114"/>
    </row>
    <row r="39" spans="5:11" ht="15">
      <c r="E39" s="1050" t="s">
        <v>5</v>
      </c>
      <c r="F39" s="1050"/>
      <c r="G39" s="1050"/>
      <c r="H39" s="238"/>
      <c r="I39" s="40"/>
      <c r="J39" s="992" t="str">
        <f>'Осн.сведения'!D4</f>
        <v>Е.А. Наумова</v>
      </c>
      <c r="K39" s="992"/>
    </row>
  </sheetData>
  <sheetProtection password="CCE7" sheet="1" objects="1" scenarios="1"/>
  <mergeCells count="12">
    <mergeCell ref="A1:K1"/>
    <mergeCell ref="A2:K2"/>
    <mergeCell ref="A3:K3"/>
    <mergeCell ref="J5:K5"/>
    <mergeCell ref="C6:C7"/>
    <mergeCell ref="D6:H6"/>
    <mergeCell ref="E39:G39"/>
    <mergeCell ref="J39:K39"/>
    <mergeCell ref="J6:J7"/>
    <mergeCell ref="K6:K7"/>
    <mergeCell ref="A6:A7"/>
    <mergeCell ref="B6:B7"/>
  </mergeCells>
  <printOptions/>
  <pageMargins left="0.3937007874015748" right="0.1968503937007874" top="0.7874015748031497" bottom="0.3937007874015748" header="0.5118110236220472" footer="0.5118110236220472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Y33"/>
  <sheetViews>
    <sheetView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18.875" style="160" customWidth="1"/>
    <col min="2" max="2" width="6.875" style="160" customWidth="1"/>
    <col min="3" max="3" width="7.25390625" style="160" customWidth="1"/>
    <col min="4" max="21" width="6.75390625" style="160" customWidth="1"/>
    <col min="22" max="24" width="5.75390625" style="160" customWidth="1"/>
    <col min="25" max="25" width="6.75390625" style="160" customWidth="1"/>
    <col min="26" max="16384" width="9.125" style="160" customWidth="1"/>
  </cols>
  <sheetData>
    <row r="1" spans="1:25" s="159" customFormat="1" ht="15">
      <c r="A1" s="750" t="str">
        <f>CONCATENATE("Результаты государственной итоговой аттестации по образовательным программам основного общего образования ",'Осн.сведения'!D5,"/",'Осн.сведения'!F5," учебного года ")</f>
        <v>Результаты государственной итоговой аттестации по образовательным программам основного общего образования 2014/2015 учебного года 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607"/>
      <c r="W1" s="607"/>
      <c r="X1" s="607"/>
      <c r="Y1" s="607"/>
    </row>
    <row r="2" spans="1:25" s="159" customFormat="1" ht="15">
      <c r="A2" s="750" t="str">
        <f>'Осн.сведения'!D3</f>
        <v>МОУ ВСОШ №2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607"/>
      <c r="W2" s="607"/>
      <c r="X2" s="607"/>
      <c r="Y2" s="607"/>
    </row>
    <row r="3" spans="20:21" ht="22.5" customHeight="1" thickBot="1">
      <c r="T3" s="751" t="s">
        <v>268</v>
      </c>
      <c r="U3" s="751"/>
    </row>
    <row r="4" spans="1:21" ht="25.5" customHeight="1">
      <c r="A4" s="752" t="s">
        <v>2</v>
      </c>
      <c r="B4" s="753"/>
      <c r="C4" s="758" t="s">
        <v>257</v>
      </c>
      <c r="D4" s="760" t="s">
        <v>168</v>
      </c>
      <c r="E4" s="761"/>
      <c r="F4" s="761"/>
      <c r="G4" s="761"/>
      <c r="H4" s="761"/>
      <c r="I4" s="761"/>
      <c r="J4" s="761"/>
      <c r="K4" s="761"/>
      <c r="L4" s="762"/>
      <c r="M4" s="760" t="s">
        <v>119</v>
      </c>
      <c r="N4" s="761"/>
      <c r="O4" s="761"/>
      <c r="P4" s="762"/>
      <c r="Q4" s="760" t="s">
        <v>4</v>
      </c>
      <c r="R4" s="761"/>
      <c r="S4" s="762"/>
      <c r="T4" s="768" t="s">
        <v>169</v>
      </c>
      <c r="U4" s="742" t="s">
        <v>254</v>
      </c>
    </row>
    <row r="5" spans="1:22" ht="25.5" customHeight="1">
      <c r="A5" s="754"/>
      <c r="B5" s="755"/>
      <c r="C5" s="759"/>
      <c r="D5" s="744">
        <v>5</v>
      </c>
      <c r="E5" s="745"/>
      <c r="F5" s="763">
        <v>4</v>
      </c>
      <c r="G5" s="745"/>
      <c r="H5" s="763">
        <v>3</v>
      </c>
      <c r="I5" s="745"/>
      <c r="J5" s="763">
        <v>2</v>
      </c>
      <c r="K5" s="764"/>
      <c r="L5" s="764"/>
      <c r="M5" s="765" t="s">
        <v>45</v>
      </c>
      <c r="N5" s="766"/>
      <c r="O5" s="766"/>
      <c r="P5" s="767"/>
      <c r="Q5" s="746" t="s">
        <v>170</v>
      </c>
      <c r="R5" s="748" t="s">
        <v>171</v>
      </c>
      <c r="S5" s="771" t="s">
        <v>172</v>
      </c>
      <c r="T5" s="769"/>
      <c r="U5" s="743"/>
      <c r="V5" s="608"/>
    </row>
    <row r="6" spans="1:21" ht="19.5" customHeight="1" thickBot="1">
      <c r="A6" s="756"/>
      <c r="B6" s="757"/>
      <c r="C6" s="161" t="s">
        <v>0</v>
      </c>
      <c r="D6" s="162" t="s">
        <v>3</v>
      </c>
      <c r="E6" s="163" t="s">
        <v>1</v>
      </c>
      <c r="F6" s="163" t="s">
        <v>3</v>
      </c>
      <c r="G6" s="163" t="s">
        <v>1</v>
      </c>
      <c r="H6" s="163" t="s">
        <v>3</v>
      </c>
      <c r="I6" s="163" t="s">
        <v>1</v>
      </c>
      <c r="J6" s="164" t="s">
        <v>3</v>
      </c>
      <c r="K6" s="163" t="s">
        <v>1</v>
      </c>
      <c r="L6" s="165" t="s">
        <v>173</v>
      </c>
      <c r="M6" s="166">
        <v>5</v>
      </c>
      <c r="N6" s="167">
        <v>4</v>
      </c>
      <c r="O6" s="167">
        <v>3</v>
      </c>
      <c r="P6" s="168">
        <v>2</v>
      </c>
      <c r="Q6" s="747"/>
      <c r="R6" s="749"/>
      <c r="S6" s="772"/>
      <c r="T6" s="770"/>
      <c r="U6" s="609" t="s">
        <v>0</v>
      </c>
    </row>
    <row r="7" spans="1:21" ht="12.75" customHeight="1">
      <c r="A7" s="169" t="s">
        <v>299</v>
      </c>
      <c r="B7" s="779" t="s">
        <v>174</v>
      </c>
      <c r="C7" s="346">
        <v>51</v>
      </c>
      <c r="D7" s="347"/>
      <c r="E7" s="348">
        <v>2</v>
      </c>
      <c r="F7" s="348">
        <v>2</v>
      </c>
      <c r="G7" s="348">
        <v>10</v>
      </c>
      <c r="H7" s="348">
        <v>49</v>
      </c>
      <c r="I7" s="348">
        <v>28</v>
      </c>
      <c r="J7" s="348"/>
      <c r="K7" s="349">
        <v>11</v>
      </c>
      <c r="L7" s="350">
        <v>3</v>
      </c>
      <c r="M7" s="347"/>
      <c r="N7" s="349"/>
      <c r="O7" s="349"/>
      <c r="P7" s="351">
        <v>3</v>
      </c>
      <c r="Q7" s="352">
        <v>28</v>
      </c>
      <c r="R7" s="353">
        <v>12</v>
      </c>
      <c r="S7" s="354">
        <v>11</v>
      </c>
      <c r="T7" s="386">
        <v>20.33</v>
      </c>
      <c r="U7" s="610"/>
    </row>
    <row r="8" spans="1:21" ht="12.75" customHeight="1" thickBot="1">
      <c r="A8" s="170" t="s">
        <v>300</v>
      </c>
      <c r="B8" s="780"/>
      <c r="C8" s="732">
        <v>50</v>
      </c>
      <c r="D8" s="355"/>
      <c r="E8" s="356"/>
      <c r="F8" s="356"/>
      <c r="G8" s="356">
        <v>7</v>
      </c>
      <c r="H8" s="356">
        <v>50</v>
      </c>
      <c r="I8" s="356">
        <v>15</v>
      </c>
      <c r="J8" s="356"/>
      <c r="K8" s="357">
        <v>28</v>
      </c>
      <c r="L8" s="358">
        <v>20</v>
      </c>
      <c r="M8" s="355"/>
      <c r="N8" s="357"/>
      <c r="O8" s="357">
        <v>10</v>
      </c>
      <c r="P8" s="359">
        <v>10</v>
      </c>
      <c r="Q8" s="360">
        <v>25</v>
      </c>
      <c r="R8" s="361">
        <v>18</v>
      </c>
      <c r="S8" s="362">
        <v>7</v>
      </c>
      <c r="T8" s="387">
        <v>8.88</v>
      </c>
      <c r="U8" s="396"/>
    </row>
    <row r="9" spans="1:21" ht="12.75" customHeight="1" thickTop="1">
      <c r="A9" s="611" t="s">
        <v>269</v>
      </c>
      <c r="B9" s="781" t="s">
        <v>175</v>
      </c>
      <c r="C9" s="367"/>
      <c r="D9" s="368"/>
      <c r="E9" s="369"/>
      <c r="F9" s="369"/>
      <c r="G9" s="369"/>
      <c r="H9" s="369"/>
      <c r="I9" s="369"/>
      <c r="J9" s="369"/>
      <c r="K9" s="369"/>
      <c r="L9" s="370"/>
      <c r="M9" s="368"/>
      <c r="N9" s="369"/>
      <c r="O9" s="369"/>
      <c r="P9" s="371"/>
      <c r="Q9" s="368"/>
      <c r="R9" s="369"/>
      <c r="S9" s="372"/>
      <c r="T9" s="388"/>
      <c r="U9" s="397"/>
    </row>
    <row r="10" spans="1:21" ht="12.75" customHeight="1">
      <c r="A10" s="685" t="s">
        <v>301</v>
      </c>
      <c r="B10" s="782"/>
      <c r="C10" s="373">
        <v>1</v>
      </c>
      <c r="D10" s="374"/>
      <c r="E10" s="375"/>
      <c r="F10" s="375"/>
      <c r="G10" s="375">
        <v>1</v>
      </c>
      <c r="H10" s="375">
        <v>1</v>
      </c>
      <c r="I10" s="375"/>
      <c r="J10" s="375"/>
      <c r="K10" s="375"/>
      <c r="L10" s="376"/>
      <c r="M10" s="374"/>
      <c r="N10" s="375"/>
      <c r="O10" s="375"/>
      <c r="P10" s="377"/>
      <c r="Q10" s="374"/>
      <c r="R10" s="375"/>
      <c r="S10" s="378">
        <v>1</v>
      </c>
      <c r="T10" s="612"/>
      <c r="U10" s="398"/>
    </row>
    <row r="11" spans="1:21" ht="12.75" customHeight="1">
      <c r="A11" s="170" t="s">
        <v>270</v>
      </c>
      <c r="B11" s="782"/>
      <c r="C11" s="733"/>
      <c r="D11" s="363"/>
      <c r="E11" s="364"/>
      <c r="F11" s="364"/>
      <c r="G11" s="364"/>
      <c r="H11" s="364"/>
      <c r="I11" s="364"/>
      <c r="J11" s="364"/>
      <c r="K11" s="364"/>
      <c r="L11" s="365"/>
      <c r="M11" s="363"/>
      <c r="N11" s="364"/>
      <c r="O11" s="364"/>
      <c r="P11" s="366"/>
      <c r="Q11" s="363"/>
      <c r="R11" s="364"/>
      <c r="S11" s="380"/>
      <c r="T11" s="389"/>
      <c r="U11" s="398"/>
    </row>
    <row r="12" spans="1:21" ht="12.75" customHeight="1" thickBot="1">
      <c r="A12" s="173" t="s">
        <v>302</v>
      </c>
      <c r="B12" s="782"/>
      <c r="C12" s="734">
        <v>1</v>
      </c>
      <c r="D12" s="381"/>
      <c r="E12" s="382"/>
      <c r="F12" s="382"/>
      <c r="G12" s="382"/>
      <c r="H12" s="382">
        <v>1</v>
      </c>
      <c r="I12" s="382">
        <v>1</v>
      </c>
      <c r="J12" s="382"/>
      <c r="K12" s="382"/>
      <c r="L12" s="383"/>
      <c r="M12" s="381"/>
      <c r="N12" s="382"/>
      <c r="O12" s="382"/>
      <c r="P12" s="384"/>
      <c r="Q12" s="381">
        <v>1</v>
      </c>
      <c r="R12" s="382"/>
      <c r="S12" s="385"/>
      <c r="T12" s="174"/>
      <c r="U12" s="399"/>
    </row>
    <row r="13" spans="1:21" ht="15" customHeight="1" thickBot="1">
      <c r="A13" s="783" t="s">
        <v>118</v>
      </c>
      <c r="B13" s="784"/>
      <c r="C13" s="175"/>
      <c r="D13" s="176"/>
      <c r="E13" s="177"/>
      <c r="F13" s="177"/>
      <c r="G13" s="177"/>
      <c r="H13" s="177"/>
      <c r="I13" s="177"/>
      <c r="J13" s="177"/>
      <c r="K13" s="177"/>
      <c r="L13" s="178"/>
      <c r="M13" s="176"/>
      <c r="N13" s="177"/>
      <c r="O13" s="177"/>
      <c r="P13" s="179"/>
      <c r="Q13" s="176"/>
      <c r="R13" s="177"/>
      <c r="S13" s="180"/>
      <c r="T13" s="175"/>
      <c r="U13" s="328"/>
    </row>
    <row r="14" spans="1:21" ht="12.75">
      <c r="A14" s="777" t="s">
        <v>111</v>
      </c>
      <c r="B14" s="778"/>
      <c r="C14" s="390"/>
      <c r="D14" s="347"/>
      <c r="E14" s="349"/>
      <c r="F14" s="349"/>
      <c r="G14" s="349"/>
      <c r="H14" s="349"/>
      <c r="I14" s="349"/>
      <c r="J14" s="349"/>
      <c r="K14" s="349"/>
      <c r="L14" s="689"/>
      <c r="M14" s="686"/>
      <c r="N14" s="181"/>
      <c r="O14" s="181"/>
      <c r="P14" s="201"/>
      <c r="Q14" s="347"/>
      <c r="R14" s="349"/>
      <c r="S14" s="351"/>
      <c r="T14" s="395"/>
      <c r="U14" s="397"/>
    </row>
    <row r="15" spans="1:21" ht="12.75">
      <c r="A15" s="773" t="s">
        <v>112</v>
      </c>
      <c r="B15" s="774"/>
      <c r="C15" s="379"/>
      <c r="D15" s="363"/>
      <c r="E15" s="364"/>
      <c r="F15" s="364"/>
      <c r="G15" s="364"/>
      <c r="H15" s="364"/>
      <c r="I15" s="364"/>
      <c r="J15" s="364"/>
      <c r="K15" s="364"/>
      <c r="L15" s="690"/>
      <c r="M15" s="687"/>
      <c r="N15" s="172"/>
      <c r="O15" s="172"/>
      <c r="P15" s="204"/>
      <c r="Q15" s="363"/>
      <c r="R15" s="364"/>
      <c r="S15" s="366"/>
      <c r="T15" s="389"/>
      <c r="U15" s="398"/>
    </row>
    <row r="16" spans="1:21" ht="12.75">
      <c r="A16" s="773" t="s">
        <v>113</v>
      </c>
      <c r="B16" s="774"/>
      <c r="C16" s="379"/>
      <c r="D16" s="363"/>
      <c r="E16" s="364"/>
      <c r="F16" s="364"/>
      <c r="G16" s="364"/>
      <c r="H16" s="364"/>
      <c r="I16" s="364"/>
      <c r="J16" s="364"/>
      <c r="K16" s="364"/>
      <c r="L16" s="690"/>
      <c r="M16" s="687"/>
      <c r="N16" s="172"/>
      <c r="O16" s="172"/>
      <c r="P16" s="204"/>
      <c r="Q16" s="363"/>
      <c r="R16" s="364"/>
      <c r="S16" s="366"/>
      <c r="T16" s="389"/>
      <c r="U16" s="398"/>
    </row>
    <row r="17" spans="1:21" ht="12.75">
      <c r="A17" s="773" t="s">
        <v>114</v>
      </c>
      <c r="B17" s="774"/>
      <c r="C17" s="379"/>
      <c r="D17" s="363"/>
      <c r="E17" s="364"/>
      <c r="F17" s="364"/>
      <c r="G17" s="364"/>
      <c r="H17" s="364"/>
      <c r="I17" s="364"/>
      <c r="J17" s="364"/>
      <c r="K17" s="364"/>
      <c r="L17" s="690"/>
      <c r="M17" s="687"/>
      <c r="N17" s="172"/>
      <c r="O17" s="172"/>
      <c r="P17" s="204"/>
      <c r="Q17" s="363"/>
      <c r="R17" s="364"/>
      <c r="S17" s="366"/>
      <c r="T17" s="389"/>
      <c r="U17" s="398"/>
    </row>
    <row r="18" spans="1:21" ht="12.75">
      <c r="A18" s="773" t="s">
        <v>115</v>
      </c>
      <c r="B18" s="774"/>
      <c r="C18" s="379"/>
      <c r="D18" s="363"/>
      <c r="E18" s="364"/>
      <c r="F18" s="364"/>
      <c r="G18" s="364"/>
      <c r="H18" s="364"/>
      <c r="I18" s="364"/>
      <c r="J18" s="364"/>
      <c r="K18" s="364"/>
      <c r="L18" s="690"/>
      <c r="M18" s="687"/>
      <c r="N18" s="172"/>
      <c r="O18" s="172"/>
      <c r="P18" s="204"/>
      <c r="Q18" s="363"/>
      <c r="R18" s="364"/>
      <c r="S18" s="366"/>
      <c r="T18" s="389"/>
      <c r="U18" s="398"/>
    </row>
    <row r="19" spans="1:21" ht="12.75">
      <c r="A19" s="773" t="s">
        <v>116</v>
      </c>
      <c r="B19" s="774"/>
      <c r="C19" s="379"/>
      <c r="D19" s="363"/>
      <c r="E19" s="364"/>
      <c r="F19" s="364"/>
      <c r="G19" s="364"/>
      <c r="H19" s="364"/>
      <c r="I19" s="364"/>
      <c r="J19" s="364"/>
      <c r="K19" s="364"/>
      <c r="L19" s="690"/>
      <c r="M19" s="687"/>
      <c r="N19" s="172"/>
      <c r="O19" s="172"/>
      <c r="P19" s="204"/>
      <c r="Q19" s="363"/>
      <c r="R19" s="364"/>
      <c r="S19" s="366"/>
      <c r="T19" s="389"/>
      <c r="U19" s="398"/>
    </row>
    <row r="20" spans="1:21" ht="12.75">
      <c r="A20" s="775" t="s">
        <v>150</v>
      </c>
      <c r="B20" s="776"/>
      <c r="C20" s="379"/>
      <c r="D20" s="363"/>
      <c r="E20" s="364"/>
      <c r="F20" s="364"/>
      <c r="G20" s="364"/>
      <c r="H20" s="364"/>
      <c r="I20" s="364"/>
      <c r="J20" s="364"/>
      <c r="K20" s="364"/>
      <c r="L20" s="690"/>
      <c r="M20" s="687"/>
      <c r="N20" s="172"/>
      <c r="O20" s="172"/>
      <c r="P20" s="204"/>
      <c r="Q20" s="363"/>
      <c r="R20" s="364"/>
      <c r="S20" s="366"/>
      <c r="T20" s="379"/>
      <c r="U20" s="398"/>
    </row>
    <row r="21" spans="1:21" ht="12.75">
      <c r="A21" s="775" t="s">
        <v>151</v>
      </c>
      <c r="B21" s="776"/>
      <c r="C21" s="379"/>
      <c r="D21" s="363"/>
      <c r="E21" s="364"/>
      <c r="F21" s="364"/>
      <c r="G21" s="364"/>
      <c r="H21" s="364"/>
      <c r="I21" s="364"/>
      <c r="J21" s="364"/>
      <c r="K21" s="364"/>
      <c r="L21" s="690"/>
      <c r="M21" s="687"/>
      <c r="N21" s="172"/>
      <c r="O21" s="172"/>
      <c r="P21" s="204"/>
      <c r="Q21" s="363"/>
      <c r="R21" s="364"/>
      <c r="S21" s="366"/>
      <c r="T21" s="379"/>
      <c r="U21" s="398"/>
    </row>
    <row r="22" spans="1:21" ht="12.75">
      <c r="A22" s="775" t="s">
        <v>147</v>
      </c>
      <c r="B22" s="776"/>
      <c r="C22" s="379"/>
      <c r="D22" s="363"/>
      <c r="E22" s="364"/>
      <c r="F22" s="364"/>
      <c r="G22" s="364"/>
      <c r="H22" s="364"/>
      <c r="I22" s="364"/>
      <c r="J22" s="364"/>
      <c r="K22" s="364"/>
      <c r="L22" s="690"/>
      <c r="M22" s="687"/>
      <c r="N22" s="172"/>
      <c r="O22" s="172"/>
      <c r="P22" s="204"/>
      <c r="Q22" s="363"/>
      <c r="R22" s="364"/>
      <c r="S22" s="366"/>
      <c r="T22" s="379"/>
      <c r="U22" s="398"/>
    </row>
    <row r="23" spans="1:21" ht="12.75" customHeight="1">
      <c r="A23" s="785" t="s">
        <v>176</v>
      </c>
      <c r="B23" s="786"/>
      <c r="C23" s="379"/>
      <c r="D23" s="363"/>
      <c r="E23" s="364"/>
      <c r="F23" s="364"/>
      <c r="G23" s="364"/>
      <c r="H23" s="364"/>
      <c r="I23" s="364"/>
      <c r="J23" s="364"/>
      <c r="K23" s="364"/>
      <c r="L23" s="690"/>
      <c r="M23" s="687"/>
      <c r="N23" s="172"/>
      <c r="O23" s="172"/>
      <c r="P23" s="204"/>
      <c r="Q23" s="363"/>
      <c r="R23" s="364"/>
      <c r="S23" s="366"/>
      <c r="T23" s="389"/>
      <c r="U23" s="398"/>
    </row>
    <row r="24" spans="1:21" ht="12.75" customHeight="1" thickBot="1">
      <c r="A24" s="787" t="s">
        <v>56</v>
      </c>
      <c r="B24" s="788"/>
      <c r="C24" s="391"/>
      <c r="D24" s="392"/>
      <c r="E24" s="393"/>
      <c r="F24" s="393"/>
      <c r="G24" s="393"/>
      <c r="H24" s="393"/>
      <c r="I24" s="393"/>
      <c r="J24" s="393"/>
      <c r="K24" s="393"/>
      <c r="L24" s="691"/>
      <c r="M24" s="688"/>
      <c r="N24" s="227"/>
      <c r="O24" s="227"/>
      <c r="P24" s="228"/>
      <c r="Q24" s="392"/>
      <c r="R24" s="393"/>
      <c r="S24" s="394"/>
      <c r="T24" s="613"/>
      <c r="U24" s="400"/>
    </row>
    <row r="25" spans="1:24" ht="23.25" customHeight="1" thickBot="1">
      <c r="A25" s="789"/>
      <c r="B25" s="789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1" ht="12.75">
      <c r="A26" s="790" t="s">
        <v>138</v>
      </c>
      <c r="B26" s="790"/>
      <c r="C26" s="183" t="s">
        <v>121</v>
      </c>
      <c r="D26" s="791">
        <f>'Табл.10'!E8</f>
        <v>52</v>
      </c>
      <c r="E26" s="792"/>
      <c r="F26" s="184"/>
      <c r="G26" s="182"/>
      <c r="H26" s="182"/>
      <c r="I26" s="182"/>
      <c r="J26" s="182"/>
      <c r="K26" s="182"/>
      <c r="L26" s="182"/>
      <c r="R26" s="182"/>
      <c r="S26" s="185" t="s">
        <v>177</v>
      </c>
      <c r="T26" s="795">
        <f>L7+L8+L9+L10+L11+L12</f>
        <v>23</v>
      </c>
      <c r="U26" s="796"/>
    </row>
    <row r="27" spans="1:21" ht="13.5" thickBot="1">
      <c r="A27" s="797" t="s">
        <v>178</v>
      </c>
      <c r="B27" s="797"/>
      <c r="C27" s="183" t="s">
        <v>121</v>
      </c>
      <c r="D27" s="798">
        <v>1</v>
      </c>
      <c r="E27" s="799"/>
      <c r="F27" s="182"/>
      <c r="G27" s="182"/>
      <c r="H27" s="182"/>
      <c r="I27" s="182"/>
      <c r="J27" s="182"/>
      <c r="K27" s="182"/>
      <c r="L27" s="182"/>
      <c r="N27" s="182"/>
      <c r="P27" s="182"/>
      <c r="Q27" s="182"/>
      <c r="R27" s="182"/>
      <c r="S27" s="185" t="s">
        <v>179</v>
      </c>
      <c r="T27" s="800">
        <v>2</v>
      </c>
      <c r="U27" s="801"/>
    </row>
    <row r="28" spans="1:23" ht="13.5" thickBot="1">
      <c r="A28" s="797"/>
      <c r="B28" s="790"/>
      <c r="C28" s="186"/>
      <c r="D28" s="614"/>
      <c r="E28" s="614"/>
      <c r="J28" s="187"/>
      <c r="L28" s="188"/>
      <c r="M28" s="189"/>
      <c r="N28" s="189"/>
      <c r="P28" s="189"/>
      <c r="Q28" s="190"/>
      <c r="R28" s="189"/>
      <c r="S28" s="710" t="s">
        <v>327</v>
      </c>
      <c r="T28" s="793">
        <f>K7+K9+K10-L7-L9-L10</f>
        <v>8</v>
      </c>
      <c r="U28" s="794"/>
      <c r="W28" s="182"/>
    </row>
    <row r="29" spans="4:15" ht="52.5" customHeight="1">
      <c r="D29" s="182"/>
      <c r="E29" s="182"/>
      <c r="J29" s="188" t="s">
        <v>5</v>
      </c>
      <c r="K29" s="191"/>
      <c r="L29" s="191"/>
      <c r="M29" s="191"/>
      <c r="N29" s="191"/>
      <c r="O29" s="192" t="str">
        <f>'Осн.сведения'!D4</f>
        <v>Е.А. Наумова</v>
      </c>
    </row>
    <row r="30" ht="12.75">
      <c r="F30" s="184"/>
    </row>
    <row r="31" ht="12.75">
      <c r="F31" s="189"/>
    </row>
    <row r="33" ht="12.75" customHeight="1">
      <c r="P33" s="186"/>
    </row>
  </sheetData>
  <sheetProtection password="CCE7" sheet="1" objects="1" scenarios="1"/>
  <mergeCells count="41">
    <mergeCell ref="T28:U28"/>
    <mergeCell ref="T26:U26"/>
    <mergeCell ref="A27:B27"/>
    <mergeCell ref="D27:E27"/>
    <mergeCell ref="T27:U27"/>
    <mergeCell ref="A28:B28"/>
    <mergeCell ref="A2:U2"/>
    <mergeCell ref="A22:B22"/>
    <mergeCell ref="A23:B23"/>
    <mergeCell ref="A24:B24"/>
    <mergeCell ref="A25:B25"/>
    <mergeCell ref="A26:B26"/>
    <mergeCell ref="D26:E26"/>
    <mergeCell ref="A16:B16"/>
    <mergeCell ref="A17:B17"/>
    <mergeCell ref="A18:B18"/>
    <mergeCell ref="A19:B19"/>
    <mergeCell ref="A20:B20"/>
    <mergeCell ref="A21:B21"/>
    <mergeCell ref="A14:B14"/>
    <mergeCell ref="A15:B15"/>
    <mergeCell ref="F5:G5"/>
    <mergeCell ref="B7:B8"/>
    <mergeCell ref="B9:B12"/>
    <mergeCell ref="A13:B13"/>
    <mergeCell ref="H5:I5"/>
    <mergeCell ref="J5:L5"/>
    <mergeCell ref="M5:P5"/>
    <mergeCell ref="Q4:S4"/>
    <mergeCell ref="T4:T6"/>
    <mergeCell ref="S5:S6"/>
    <mergeCell ref="U4:U5"/>
    <mergeCell ref="D5:E5"/>
    <mergeCell ref="Q5:Q6"/>
    <mergeCell ref="R5:R6"/>
    <mergeCell ref="A1:U1"/>
    <mergeCell ref="T3:U3"/>
    <mergeCell ref="A4:B6"/>
    <mergeCell ref="C4:C5"/>
    <mergeCell ref="D4:L4"/>
    <mergeCell ref="M4:P4"/>
  </mergeCells>
  <printOptions/>
  <pageMargins left="0.3937007874015748" right="0.11811023622047245" top="0.984251968503937" bottom="0.5905511811023623" header="0.31496062992125984" footer="0.31496062992125984"/>
  <pageSetup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3"/>
  <dimension ref="A1:L40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11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 customHeight="1">
      <c r="A1" s="1114" t="s">
        <v>154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</row>
    <row r="2" spans="1:11" ht="15.75">
      <c r="A2" s="1053" t="str">
        <f>CONCATENATE("до получения среднего общего образования, на конец ",'Осн.сведения'!D5," / ",'Осн.сведения'!F5," учебного года")</f>
        <v>до получения среднего общего образования, на конец 2014 / 2015 учебного года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</row>
    <row r="3" spans="1:11" ht="15.75">
      <c r="A3" s="1053" t="str">
        <f>'Осн.сведения'!D3</f>
        <v>МОУ ВСОШ №2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</row>
    <row r="5" spans="10:11" ht="13.5" thickBot="1">
      <c r="J5" s="1111" t="s">
        <v>194</v>
      </c>
      <c r="K5" s="1111"/>
    </row>
    <row r="6" spans="1:11" ht="21" customHeight="1">
      <c r="A6" s="1115" t="s">
        <v>325</v>
      </c>
      <c r="B6" s="1104" t="s">
        <v>69</v>
      </c>
      <c r="C6" s="1104" t="s">
        <v>126</v>
      </c>
      <c r="D6" s="1106" t="s">
        <v>70</v>
      </c>
      <c r="E6" s="1107"/>
      <c r="F6" s="1107"/>
      <c r="G6" s="1107"/>
      <c r="H6" s="1108"/>
      <c r="I6" s="69" t="s">
        <v>93</v>
      </c>
      <c r="J6" s="1104" t="s">
        <v>71</v>
      </c>
      <c r="K6" s="1109" t="s">
        <v>72</v>
      </c>
    </row>
    <row r="7" spans="1:11" ht="48" customHeight="1" thickBot="1">
      <c r="A7" s="1116"/>
      <c r="B7" s="1105"/>
      <c r="C7" s="1105"/>
      <c r="D7" s="127" t="s">
        <v>127</v>
      </c>
      <c r="E7" s="127" t="s">
        <v>128</v>
      </c>
      <c r="F7" s="127" t="s">
        <v>129</v>
      </c>
      <c r="G7" s="127" t="s">
        <v>130</v>
      </c>
      <c r="H7" s="127" t="s">
        <v>153</v>
      </c>
      <c r="I7" s="70" t="s">
        <v>94</v>
      </c>
      <c r="J7" s="1105"/>
      <c r="K7" s="1110"/>
    </row>
    <row r="8" spans="1:12" ht="25.5">
      <c r="A8" s="702">
        <v>12</v>
      </c>
      <c r="B8" s="481" t="s">
        <v>421</v>
      </c>
      <c r="C8" s="482">
        <v>1995</v>
      </c>
      <c r="D8" s="578"/>
      <c r="E8" s="578"/>
      <c r="F8" s="578"/>
      <c r="G8" s="578"/>
      <c r="H8" s="578" t="s">
        <v>369</v>
      </c>
      <c r="I8" s="579" t="s">
        <v>422</v>
      </c>
      <c r="J8" s="481" t="s">
        <v>423</v>
      </c>
      <c r="K8" s="580"/>
      <c r="L8" s="43"/>
    </row>
    <row r="9" spans="1:12" ht="25.5">
      <c r="A9" s="703">
        <v>12</v>
      </c>
      <c r="B9" s="486" t="s">
        <v>424</v>
      </c>
      <c r="C9" s="487">
        <v>1991</v>
      </c>
      <c r="D9" s="582"/>
      <c r="E9" s="582"/>
      <c r="F9" s="582"/>
      <c r="G9" s="582"/>
      <c r="H9" s="582" t="s">
        <v>373</v>
      </c>
      <c r="I9" s="583" t="s">
        <v>425</v>
      </c>
      <c r="J9" s="486" t="s">
        <v>423</v>
      </c>
      <c r="K9" s="584"/>
      <c r="L9" s="43"/>
    </row>
    <row r="10" spans="1:12" ht="25.5">
      <c r="A10" s="703">
        <v>12</v>
      </c>
      <c r="B10" s="486" t="s">
        <v>426</v>
      </c>
      <c r="C10" s="487">
        <v>1995</v>
      </c>
      <c r="D10" s="582"/>
      <c r="E10" s="582"/>
      <c r="F10" s="582"/>
      <c r="G10" s="582"/>
      <c r="H10" s="582" t="s">
        <v>359</v>
      </c>
      <c r="I10" s="583" t="s">
        <v>425</v>
      </c>
      <c r="J10" s="486" t="s">
        <v>423</v>
      </c>
      <c r="K10" s="584"/>
      <c r="L10" s="43"/>
    </row>
    <row r="11" spans="1:12" ht="25.5">
      <c r="A11" s="703">
        <v>12</v>
      </c>
      <c r="B11" s="486" t="s">
        <v>427</v>
      </c>
      <c r="C11" s="487">
        <v>1995</v>
      </c>
      <c r="D11" s="582"/>
      <c r="E11" s="582"/>
      <c r="F11" s="582"/>
      <c r="G11" s="582"/>
      <c r="H11" s="582" t="s">
        <v>359</v>
      </c>
      <c r="I11" s="583" t="s">
        <v>428</v>
      </c>
      <c r="J11" s="486" t="s">
        <v>423</v>
      </c>
      <c r="K11" s="584"/>
      <c r="L11" s="43"/>
    </row>
    <row r="12" spans="1:12" ht="25.5">
      <c r="A12" s="703">
        <v>12</v>
      </c>
      <c r="B12" s="486" t="s">
        <v>429</v>
      </c>
      <c r="C12" s="487">
        <v>1991</v>
      </c>
      <c r="D12" s="582"/>
      <c r="E12" s="582"/>
      <c r="F12" s="582"/>
      <c r="G12" s="582"/>
      <c r="H12" s="582" t="s">
        <v>359</v>
      </c>
      <c r="I12" s="583" t="s">
        <v>428</v>
      </c>
      <c r="J12" s="486" t="s">
        <v>423</v>
      </c>
      <c r="K12" s="584"/>
      <c r="L12" s="43"/>
    </row>
    <row r="13" spans="1:12" ht="25.5">
      <c r="A13" s="703">
        <v>12</v>
      </c>
      <c r="B13" s="486" t="s">
        <v>430</v>
      </c>
      <c r="C13" s="487">
        <v>1996</v>
      </c>
      <c r="D13" s="582"/>
      <c r="E13" s="582"/>
      <c r="F13" s="582"/>
      <c r="G13" s="582"/>
      <c r="H13" s="582" t="s">
        <v>373</v>
      </c>
      <c r="I13" s="583" t="s">
        <v>431</v>
      </c>
      <c r="J13" s="486" t="s">
        <v>423</v>
      </c>
      <c r="K13" s="584"/>
      <c r="L13" s="43"/>
    </row>
    <row r="14" spans="1:12" ht="25.5">
      <c r="A14" s="703">
        <v>12</v>
      </c>
      <c r="B14" s="486" t="s">
        <v>432</v>
      </c>
      <c r="C14" s="487">
        <v>1992</v>
      </c>
      <c r="D14" s="582"/>
      <c r="E14" s="582"/>
      <c r="F14" s="582"/>
      <c r="G14" s="582"/>
      <c r="H14" s="582" t="s">
        <v>359</v>
      </c>
      <c r="I14" s="583" t="s">
        <v>433</v>
      </c>
      <c r="J14" s="486" t="s">
        <v>423</v>
      </c>
      <c r="K14" s="584"/>
      <c r="L14" s="43"/>
    </row>
    <row r="15" spans="1:12" ht="12.75">
      <c r="A15" s="703">
        <v>12</v>
      </c>
      <c r="B15" s="486" t="s">
        <v>434</v>
      </c>
      <c r="C15" s="487">
        <v>1996</v>
      </c>
      <c r="D15" s="582"/>
      <c r="E15" s="582"/>
      <c r="F15" s="582"/>
      <c r="G15" s="582"/>
      <c r="H15" s="582" t="s">
        <v>354</v>
      </c>
      <c r="I15" s="583" t="s">
        <v>433</v>
      </c>
      <c r="J15" s="486" t="s">
        <v>357</v>
      </c>
      <c r="K15" s="584"/>
      <c r="L15" s="43"/>
    </row>
    <row r="16" spans="1:12" ht="25.5">
      <c r="A16" s="703">
        <v>12</v>
      </c>
      <c r="B16" s="486" t="s">
        <v>435</v>
      </c>
      <c r="C16" s="487">
        <v>1991</v>
      </c>
      <c r="D16" s="582"/>
      <c r="E16" s="582"/>
      <c r="F16" s="582"/>
      <c r="G16" s="582"/>
      <c r="H16" s="582" t="s">
        <v>359</v>
      </c>
      <c r="I16" s="583" t="s">
        <v>436</v>
      </c>
      <c r="J16" s="486" t="s">
        <v>423</v>
      </c>
      <c r="K16" s="584"/>
      <c r="L16" s="43"/>
    </row>
    <row r="17" spans="1:12" ht="25.5">
      <c r="A17" s="703">
        <v>12</v>
      </c>
      <c r="B17" s="486" t="s">
        <v>437</v>
      </c>
      <c r="C17" s="487">
        <v>1995</v>
      </c>
      <c r="D17" s="582"/>
      <c r="E17" s="582"/>
      <c r="F17" s="582"/>
      <c r="G17" s="582"/>
      <c r="H17" s="582" t="s">
        <v>373</v>
      </c>
      <c r="I17" s="583" t="s">
        <v>436</v>
      </c>
      <c r="J17" s="486" t="s">
        <v>423</v>
      </c>
      <c r="K17" s="584"/>
      <c r="L17" s="43"/>
    </row>
    <row r="18" spans="1:12" ht="25.5">
      <c r="A18" s="703">
        <v>12</v>
      </c>
      <c r="B18" s="486" t="s">
        <v>438</v>
      </c>
      <c r="C18" s="487">
        <v>1992</v>
      </c>
      <c r="D18" s="582"/>
      <c r="E18" s="582"/>
      <c r="F18" s="582"/>
      <c r="G18" s="582"/>
      <c r="H18" s="582" t="s">
        <v>359</v>
      </c>
      <c r="I18" s="583" t="s">
        <v>439</v>
      </c>
      <c r="J18" s="486" t="s">
        <v>423</v>
      </c>
      <c r="K18" s="584"/>
      <c r="L18" s="43"/>
    </row>
    <row r="19" spans="1:12" ht="25.5">
      <c r="A19" s="703">
        <v>12</v>
      </c>
      <c r="B19" s="486" t="s">
        <v>440</v>
      </c>
      <c r="C19" s="487">
        <v>1990</v>
      </c>
      <c r="D19" s="582"/>
      <c r="E19" s="582"/>
      <c r="F19" s="582"/>
      <c r="G19" s="582"/>
      <c r="H19" s="582" t="s">
        <v>373</v>
      </c>
      <c r="I19" s="583" t="s">
        <v>439</v>
      </c>
      <c r="J19" s="486" t="s">
        <v>423</v>
      </c>
      <c r="K19" s="584"/>
      <c r="L19" s="43"/>
    </row>
    <row r="20" spans="1:12" ht="25.5">
      <c r="A20" s="703">
        <v>12</v>
      </c>
      <c r="B20" s="486" t="s">
        <v>441</v>
      </c>
      <c r="C20" s="487">
        <v>1978</v>
      </c>
      <c r="D20" s="582"/>
      <c r="E20" s="582"/>
      <c r="F20" s="582"/>
      <c r="G20" s="582"/>
      <c r="H20" s="582" t="s">
        <v>442</v>
      </c>
      <c r="I20" s="583" t="s">
        <v>443</v>
      </c>
      <c r="J20" s="486" t="s">
        <v>423</v>
      </c>
      <c r="K20" s="584"/>
      <c r="L20" s="43"/>
    </row>
    <row r="21" spans="1:12" ht="25.5">
      <c r="A21" s="703">
        <v>12</v>
      </c>
      <c r="B21" s="486" t="s">
        <v>444</v>
      </c>
      <c r="C21" s="487">
        <v>1991</v>
      </c>
      <c r="D21" s="582"/>
      <c r="E21" s="582"/>
      <c r="F21" s="582"/>
      <c r="G21" s="582"/>
      <c r="H21" s="582" t="s">
        <v>359</v>
      </c>
      <c r="I21" s="583" t="s">
        <v>446</v>
      </c>
      <c r="J21" s="486" t="s">
        <v>423</v>
      </c>
      <c r="K21" s="584"/>
      <c r="L21" s="43"/>
    </row>
    <row r="22" spans="1:12" ht="25.5">
      <c r="A22" s="703">
        <v>12</v>
      </c>
      <c r="B22" s="486" t="s">
        <v>445</v>
      </c>
      <c r="C22" s="487">
        <v>1995</v>
      </c>
      <c r="D22" s="582"/>
      <c r="E22" s="582"/>
      <c r="F22" s="582"/>
      <c r="G22" s="582"/>
      <c r="H22" s="582" t="s">
        <v>359</v>
      </c>
      <c r="I22" s="583" t="s">
        <v>443</v>
      </c>
      <c r="J22" s="486" t="s">
        <v>423</v>
      </c>
      <c r="K22" s="584"/>
      <c r="L22" s="43"/>
    </row>
    <row r="23" spans="1:12" ht="25.5">
      <c r="A23" s="703">
        <v>12</v>
      </c>
      <c r="B23" s="486" t="s">
        <v>447</v>
      </c>
      <c r="C23" s="487">
        <v>1989</v>
      </c>
      <c r="D23" s="582"/>
      <c r="E23" s="582"/>
      <c r="F23" s="582"/>
      <c r="G23" s="582"/>
      <c r="H23" s="582" t="s">
        <v>359</v>
      </c>
      <c r="I23" s="583" t="s">
        <v>448</v>
      </c>
      <c r="J23" s="486" t="s">
        <v>423</v>
      </c>
      <c r="K23" s="584"/>
      <c r="L23" s="43"/>
    </row>
    <row r="24" spans="1:12" ht="25.5">
      <c r="A24" s="703">
        <v>12</v>
      </c>
      <c r="B24" s="486" t="s">
        <v>449</v>
      </c>
      <c r="C24" s="487">
        <v>1994</v>
      </c>
      <c r="D24" s="582"/>
      <c r="E24" s="582"/>
      <c r="F24" s="582"/>
      <c r="G24" s="582"/>
      <c r="H24" s="582" t="s">
        <v>359</v>
      </c>
      <c r="I24" s="583" t="s">
        <v>450</v>
      </c>
      <c r="J24" s="486" t="s">
        <v>423</v>
      </c>
      <c r="K24" s="584"/>
      <c r="L24" s="43"/>
    </row>
    <row r="25" spans="1:12" ht="25.5">
      <c r="A25" s="703">
        <v>12</v>
      </c>
      <c r="B25" s="486" t="s">
        <v>451</v>
      </c>
      <c r="C25" s="487">
        <v>1992</v>
      </c>
      <c r="D25" s="582"/>
      <c r="E25" s="582"/>
      <c r="F25" s="582"/>
      <c r="G25" s="582"/>
      <c r="H25" s="582" t="s">
        <v>359</v>
      </c>
      <c r="I25" s="583" t="s">
        <v>452</v>
      </c>
      <c r="J25" s="486" t="s">
        <v>423</v>
      </c>
      <c r="K25" s="584"/>
      <c r="L25" s="43"/>
    </row>
    <row r="26" spans="1:12" ht="25.5">
      <c r="A26" s="703">
        <v>12</v>
      </c>
      <c r="B26" s="486" t="s">
        <v>453</v>
      </c>
      <c r="C26" s="487">
        <v>1993</v>
      </c>
      <c r="D26" s="582"/>
      <c r="E26" s="582"/>
      <c r="F26" s="582"/>
      <c r="G26" s="582"/>
      <c r="H26" s="582" t="s">
        <v>359</v>
      </c>
      <c r="I26" s="583" t="s">
        <v>356</v>
      </c>
      <c r="J26" s="486" t="s">
        <v>423</v>
      </c>
      <c r="K26" s="584"/>
      <c r="L26" s="43"/>
    </row>
    <row r="27" spans="1:12" ht="25.5">
      <c r="A27" s="703">
        <v>12</v>
      </c>
      <c r="B27" s="486" t="s">
        <v>454</v>
      </c>
      <c r="C27" s="487">
        <v>1996</v>
      </c>
      <c r="D27" s="582"/>
      <c r="E27" s="582"/>
      <c r="F27" s="582"/>
      <c r="G27" s="582"/>
      <c r="H27" s="582" t="s">
        <v>359</v>
      </c>
      <c r="I27" s="583" t="s">
        <v>381</v>
      </c>
      <c r="J27" s="486" t="s">
        <v>423</v>
      </c>
      <c r="K27" s="584"/>
      <c r="L27" s="43"/>
    </row>
    <row r="28" spans="1:12" ht="25.5">
      <c r="A28" s="703">
        <v>12</v>
      </c>
      <c r="B28" s="486" t="s">
        <v>455</v>
      </c>
      <c r="C28" s="487">
        <v>1988</v>
      </c>
      <c r="D28" s="582"/>
      <c r="E28" s="582"/>
      <c r="F28" s="582"/>
      <c r="G28" s="582"/>
      <c r="H28" s="582" t="s">
        <v>359</v>
      </c>
      <c r="I28" s="583" t="s">
        <v>456</v>
      </c>
      <c r="J28" s="486" t="s">
        <v>423</v>
      </c>
      <c r="K28" s="584"/>
      <c r="L28" s="43"/>
    </row>
    <row r="29" spans="1:12" ht="25.5">
      <c r="A29" s="703">
        <v>12</v>
      </c>
      <c r="B29" s="486" t="s">
        <v>457</v>
      </c>
      <c r="C29" s="487">
        <v>1994</v>
      </c>
      <c r="D29" s="582"/>
      <c r="E29" s="582"/>
      <c r="F29" s="582"/>
      <c r="G29" s="582"/>
      <c r="H29" s="582" t="s">
        <v>442</v>
      </c>
      <c r="I29" s="583" t="s">
        <v>458</v>
      </c>
      <c r="J29" s="486" t="s">
        <v>423</v>
      </c>
      <c r="K29" s="584"/>
      <c r="L29" s="43"/>
    </row>
    <row r="30" spans="1:12" ht="25.5">
      <c r="A30" s="703">
        <v>12</v>
      </c>
      <c r="B30" s="486" t="s">
        <v>459</v>
      </c>
      <c r="C30" s="487">
        <v>1984</v>
      </c>
      <c r="D30" s="582"/>
      <c r="E30" s="582"/>
      <c r="F30" s="582"/>
      <c r="G30" s="582"/>
      <c r="H30" s="582" t="s">
        <v>373</v>
      </c>
      <c r="I30" s="583" t="s">
        <v>460</v>
      </c>
      <c r="J30" s="486" t="s">
        <v>423</v>
      </c>
      <c r="K30" s="584"/>
      <c r="L30" s="43"/>
    </row>
    <row r="31" spans="1:12" ht="25.5">
      <c r="A31" s="703">
        <v>12</v>
      </c>
      <c r="B31" s="486" t="s">
        <v>461</v>
      </c>
      <c r="C31" s="487">
        <v>1993</v>
      </c>
      <c r="D31" s="582"/>
      <c r="E31" s="582"/>
      <c r="F31" s="582"/>
      <c r="G31" s="582"/>
      <c r="H31" s="582" t="s">
        <v>359</v>
      </c>
      <c r="I31" s="583" t="s">
        <v>462</v>
      </c>
      <c r="J31" s="486" t="s">
        <v>423</v>
      </c>
      <c r="K31" s="584"/>
      <c r="L31" s="43"/>
    </row>
    <row r="32" spans="1:12" ht="25.5">
      <c r="A32" s="703">
        <v>12</v>
      </c>
      <c r="B32" s="486" t="s">
        <v>463</v>
      </c>
      <c r="C32" s="487">
        <v>1992</v>
      </c>
      <c r="D32" s="582"/>
      <c r="E32" s="582"/>
      <c r="F32" s="582"/>
      <c r="G32" s="582"/>
      <c r="H32" s="582" t="s">
        <v>373</v>
      </c>
      <c r="I32" s="583" t="s">
        <v>400</v>
      </c>
      <c r="J32" s="486" t="s">
        <v>423</v>
      </c>
      <c r="K32" s="584"/>
      <c r="L32" s="43"/>
    </row>
    <row r="33" spans="1:12" ht="25.5">
      <c r="A33" s="703">
        <v>12</v>
      </c>
      <c r="B33" s="486" t="s">
        <v>464</v>
      </c>
      <c r="C33" s="487">
        <v>1992</v>
      </c>
      <c r="D33" s="582"/>
      <c r="E33" s="582"/>
      <c r="F33" s="582"/>
      <c r="G33" s="582"/>
      <c r="H33" s="582" t="s">
        <v>359</v>
      </c>
      <c r="I33" s="583" t="s">
        <v>400</v>
      </c>
      <c r="J33" s="486" t="s">
        <v>423</v>
      </c>
      <c r="K33" s="584"/>
      <c r="L33" s="43"/>
    </row>
    <row r="34" spans="1:12" ht="25.5">
      <c r="A34" s="703">
        <v>12</v>
      </c>
      <c r="B34" s="486" t="s">
        <v>465</v>
      </c>
      <c r="C34" s="487">
        <v>1989</v>
      </c>
      <c r="D34" s="582"/>
      <c r="E34" s="582"/>
      <c r="F34" s="582"/>
      <c r="G34" s="582"/>
      <c r="H34" s="582" t="s">
        <v>359</v>
      </c>
      <c r="I34" s="583" t="s">
        <v>402</v>
      </c>
      <c r="J34" s="486" t="s">
        <v>423</v>
      </c>
      <c r="K34" s="584"/>
      <c r="L34" s="43"/>
    </row>
    <row r="35" spans="1:12" ht="25.5">
      <c r="A35" s="703" t="s">
        <v>324</v>
      </c>
      <c r="B35" s="486" t="s">
        <v>466</v>
      </c>
      <c r="C35" s="487">
        <v>1991</v>
      </c>
      <c r="D35" s="582"/>
      <c r="E35" s="582"/>
      <c r="F35" s="582"/>
      <c r="G35" s="582"/>
      <c r="H35" s="582" t="s">
        <v>467</v>
      </c>
      <c r="I35" s="583" t="s">
        <v>469</v>
      </c>
      <c r="J35" s="486" t="s">
        <v>467</v>
      </c>
      <c r="K35" s="584"/>
      <c r="L35" s="43"/>
    </row>
    <row r="36" spans="1:12" ht="25.5">
      <c r="A36" s="703">
        <v>12</v>
      </c>
      <c r="B36" s="486" t="s">
        <v>468</v>
      </c>
      <c r="C36" s="487">
        <v>1994</v>
      </c>
      <c r="D36" s="582"/>
      <c r="E36" s="582"/>
      <c r="F36" s="582"/>
      <c r="G36" s="582"/>
      <c r="H36" s="582" t="s">
        <v>359</v>
      </c>
      <c r="I36" s="583" t="s">
        <v>405</v>
      </c>
      <c r="J36" s="486" t="s">
        <v>423</v>
      </c>
      <c r="K36" s="584"/>
      <c r="L36" s="43"/>
    </row>
    <row r="37" spans="1:12" ht="26.25" thickBot="1">
      <c r="A37" s="704">
        <v>12</v>
      </c>
      <c r="B37" s="705" t="s">
        <v>470</v>
      </c>
      <c r="C37" s="706">
        <v>1988</v>
      </c>
      <c r="D37" s="707"/>
      <c r="E37" s="707"/>
      <c r="F37" s="707"/>
      <c r="G37" s="707"/>
      <c r="H37" s="707" t="s">
        <v>359</v>
      </c>
      <c r="I37" s="708" t="s">
        <v>436</v>
      </c>
      <c r="J37" s="705" t="s">
        <v>423</v>
      </c>
      <c r="K37" s="709"/>
      <c r="L37" s="43"/>
    </row>
    <row r="38" spans="1:11" ht="12.75">
      <c r="A38" s="111"/>
      <c r="B38" s="112"/>
      <c r="C38" s="111"/>
      <c r="D38" s="113"/>
      <c r="E38" s="113"/>
      <c r="F38" s="113"/>
      <c r="G38" s="113"/>
      <c r="H38" s="113"/>
      <c r="I38" s="109"/>
      <c r="J38" s="107"/>
      <c r="K38" s="114"/>
    </row>
    <row r="40" spans="5:11" ht="15">
      <c r="E40" s="1050" t="s">
        <v>5</v>
      </c>
      <c r="F40" s="1050"/>
      <c r="G40" s="1050"/>
      <c r="H40" s="238"/>
      <c r="I40" s="40"/>
      <c r="J40" s="992" t="str">
        <f>'Осн.сведения'!D4</f>
        <v>Е.А. Наумова</v>
      </c>
      <c r="K40" s="992"/>
    </row>
  </sheetData>
  <sheetProtection password="CCE7" sheet="1" objects="1" scenarios="1"/>
  <mergeCells count="12">
    <mergeCell ref="A1:K1"/>
    <mergeCell ref="A2:K2"/>
    <mergeCell ref="A3:K3"/>
    <mergeCell ref="J5:K5"/>
    <mergeCell ref="E40:G40"/>
    <mergeCell ref="J40:K40"/>
    <mergeCell ref="D6:H6"/>
    <mergeCell ref="A6:A7"/>
    <mergeCell ref="B6:B7"/>
    <mergeCell ref="C6:C7"/>
    <mergeCell ref="J6:J7"/>
    <mergeCell ref="K6:K7"/>
  </mergeCells>
  <dataValidations count="1">
    <dataValidation type="list" allowBlank="1" showInputMessage="1" showErrorMessage="1" sqref="A8:A37">
      <formula1>Ст_Класс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6"/>
  <dimension ref="A1:D14"/>
  <sheetViews>
    <sheetView showZeros="0" zoomScalePageLayoutView="0" workbookViewId="0" topLeftCell="A1">
      <selection activeCell="A9" sqref="A9:A10"/>
    </sheetView>
  </sheetViews>
  <sheetFormatPr defaultColWidth="9.00390625" defaultRowHeight="12.75"/>
  <cols>
    <col min="1" max="1" width="32.875" style="0" customWidth="1"/>
    <col min="2" max="2" width="15.25390625" style="0" customWidth="1"/>
    <col min="3" max="3" width="23.375" style="0" customWidth="1"/>
    <col min="4" max="4" width="10.875" style="0" customWidth="1"/>
  </cols>
  <sheetData>
    <row r="1" spans="1:4" ht="18">
      <c r="A1" s="1036" t="s">
        <v>95</v>
      </c>
      <c r="B1" s="1036"/>
      <c r="C1" s="1036"/>
      <c r="D1" s="1036"/>
    </row>
    <row r="2" spans="1:4" ht="18">
      <c r="A2" s="1036" t="str">
        <f>CONCATENATE("в ",'Осн.сведения'!F5," / ",'Осн.сведения'!F5+1," учебном году")</f>
        <v>в 2015 / 2016 учебном году</v>
      </c>
      <c r="B2" s="1036"/>
      <c r="C2" s="1036"/>
      <c r="D2" s="1036"/>
    </row>
    <row r="3" spans="1:4" ht="18">
      <c r="A3" s="1036" t="str">
        <f>'Осн.сведения'!D3</f>
        <v>МОУ ВСОШ №2</v>
      </c>
      <c r="B3" s="1036"/>
      <c r="C3" s="1036"/>
      <c r="D3" s="1036"/>
    </row>
    <row r="4" spans="3:4" ht="28.5" customHeight="1">
      <c r="C4" s="2"/>
      <c r="D4" s="2"/>
    </row>
    <row r="5" spans="3:4" s="31" customFormat="1" ht="20.25" customHeight="1" thickBot="1">
      <c r="C5" s="1126" t="s">
        <v>195</v>
      </c>
      <c r="D5" s="1126"/>
    </row>
    <row r="6" spans="1:4" s="24" customFormat="1" ht="19.5" customHeight="1">
      <c r="A6" s="26" t="s">
        <v>84</v>
      </c>
      <c r="B6" s="1120" t="s">
        <v>81</v>
      </c>
      <c r="C6" s="27" t="s">
        <v>85</v>
      </c>
      <c r="D6" s="1123" t="s">
        <v>6</v>
      </c>
    </row>
    <row r="7" spans="1:4" s="24" customFormat="1" ht="19.5" customHeight="1">
      <c r="A7" s="28" t="str">
        <f>CONCATENATE("в ",'Осн.сведения'!F5," / ",'Осн.сведения'!F5+1," учебном")</f>
        <v>в 2015 / 2016 учебном</v>
      </c>
      <c r="B7" s="1121"/>
      <c r="C7" s="25" t="s">
        <v>96</v>
      </c>
      <c r="D7" s="1124"/>
    </row>
    <row r="8" spans="1:4" s="24" customFormat="1" ht="19.5" customHeight="1" thickBot="1">
      <c r="A8" s="29" t="s">
        <v>98</v>
      </c>
      <c r="B8" s="1122"/>
      <c r="C8" s="30" t="s">
        <v>97</v>
      </c>
      <c r="D8" s="1125"/>
    </row>
    <row r="9" spans="1:4" ht="25.5" customHeight="1">
      <c r="A9" s="1118">
        <v>156</v>
      </c>
      <c r="B9" s="34" t="s">
        <v>82</v>
      </c>
      <c r="C9" s="589">
        <v>100</v>
      </c>
      <c r="D9" s="591">
        <f>ROUND(IF(A9&gt;0,C9/A9*100,0),2)</f>
        <v>64.1</v>
      </c>
    </row>
    <row r="10" spans="1:4" ht="25.5" customHeight="1" thickBot="1">
      <c r="A10" s="1119"/>
      <c r="B10" s="35" t="s">
        <v>83</v>
      </c>
      <c r="C10" s="590">
        <v>56</v>
      </c>
      <c r="D10" s="592">
        <f>ROUND(IF(A9&gt;0,C10/A9*100,0),2)</f>
        <v>35.9</v>
      </c>
    </row>
    <row r="14" spans="1:4" ht="15.75">
      <c r="A14" s="23" t="s">
        <v>5</v>
      </c>
      <c r="B14" s="41"/>
      <c r="C14" s="1117" t="str">
        <f>'Осн.сведения'!D4</f>
        <v>Е.А. Наумова</v>
      </c>
      <c r="D14" s="1117"/>
    </row>
  </sheetData>
  <sheetProtection password="CCE7" sheet="1" objects="1" scenarios="1"/>
  <mergeCells count="8">
    <mergeCell ref="C14:D14"/>
    <mergeCell ref="A1:D1"/>
    <mergeCell ref="A2:D2"/>
    <mergeCell ref="A3:D3"/>
    <mergeCell ref="A9:A10"/>
    <mergeCell ref="B6:B8"/>
    <mergeCell ref="D6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8"/>
  <dimension ref="A1:E41"/>
  <sheetViews>
    <sheetView showZeros="0" zoomScalePageLayoutView="0" workbookViewId="0" topLeftCell="A1">
      <selection activeCell="A6" sqref="A6:B6"/>
    </sheetView>
  </sheetViews>
  <sheetFormatPr defaultColWidth="9.00390625" defaultRowHeight="12.75"/>
  <cols>
    <col min="1" max="1" width="20.75390625" style="62" customWidth="1"/>
    <col min="2" max="2" width="40.625" style="62" customWidth="1"/>
    <col min="3" max="3" width="25.00390625" style="62" customWidth="1"/>
    <col min="4" max="4" width="12.375" style="62" customWidth="1"/>
    <col min="5" max="16384" width="9.125" style="62" customWidth="1"/>
  </cols>
  <sheetData>
    <row r="1" spans="1:3" ht="18">
      <c r="A1" s="1052" t="str">
        <f>CONCATENATE("Вакансии на ",'Осн.сведения'!F5," / ",'Осн.сведения'!F5+1," учебный год")</f>
        <v>Вакансии на 2015 / 2016 учебный год</v>
      </c>
      <c r="B1" s="1052"/>
      <c r="C1" s="1052"/>
    </row>
    <row r="2" spans="1:3" ht="18">
      <c r="A2" s="1052" t="str">
        <f>'Осн.сведения'!D3</f>
        <v>МОУ ВСОШ №2</v>
      </c>
      <c r="B2" s="1052"/>
      <c r="C2" s="1052"/>
    </row>
    <row r="3" spans="1:3" ht="12.75">
      <c r="A3" s="1"/>
      <c r="B3" s="1"/>
      <c r="C3" s="65" t="s">
        <v>319</v>
      </c>
    </row>
    <row r="4" spans="1:3" ht="5.25" customHeight="1" thickBot="1">
      <c r="A4" s="1"/>
      <c r="B4" s="1"/>
      <c r="C4" s="65"/>
    </row>
    <row r="5" spans="1:3" s="68" customFormat="1" ht="21" customHeight="1" thickBot="1">
      <c r="A5" s="1131" t="s">
        <v>2</v>
      </c>
      <c r="B5" s="1132"/>
      <c r="C5" s="67" t="s">
        <v>86</v>
      </c>
    </row>
    <row r="6" spans="1:3" ht="15" customHeight="1">
      <c r="A6" s="1133" t="s">
        <v>225</v>
      </c>
      <c r="B6" s="1134"/>
      <c r="C6" s="468">
        <v>18</v>
      </c>
    </row>
    <row r="7" spans="1:3" ht="15" customHeight="1">
      <c r="A7" s="1127"/>
      <c r="B7" s="1128"/>
      <c r="C7" s="593"/>
    </row>
    <row r="8" spans="1:3" ht="15" customHeight="1">
      <c r="A8" s="1127"/>
      <c r="B8" s="1128"/>
      <c r="C8" s="593"/>
    </row>
    <row r="9" spans="1:3" ht="15" customHeight="1">
      <c r="A9" s="1127"/>
      <c r="B9" s="1128"/>
      <c r="C9" s="593"/>
    </row>
    <row r="10" spans="1:3" ht="15" customHeight="1" thickBot="1">
      <c r="A10" s="1129"/>
      <c r="B10" s="1130"/>
      <c r="C10" s="469"/>
    </row>
    <row r="11" spans="1:3" ht="21" customHeight="1">
      <c r="A11" s="736"/>
      <c r="B11" s="736"/>
      <c r="C11" s="736"/>
    </row>
    <row r="12" spans="1:3" ht="21" customHeight="1">
      <c r="A12" s="736"/>
      <c r="B12" s="736"/>
      <c r="C12" s="736"/>
    </row>
    <row r="13" spans="1:5" ht="18" customHeight="1">
      <c r="A13" s="60" t="s">
        <v>5</v>
      </c>
      <c r="B13" s="606"/>
      <c r="C13" s="255" t="str">
        <f>'Осн.сведения'!D4</f>
        <v>Е.А. Наумова</v>
      </c>
      <c r="D13" s="63"/>
      <c r="E13" s="63"/>
    </row>
    <row r="14" spans="1:3" ht="12.75">
      <c r="A14" s="736"/>
      <c r="B14" s="736"/>
      <c r="C14" s="736"/>
    </row>
    <row r="15" spans="1:3" ht="12.75">
      <c r="A15" s="737"/>
      <c r="B15" s="737"/>
      <c r="C15" s="737"/>
    </row>
    <row r="16" spans="1:3" ht="12.75">
      <c r="A16" s="737"/>
      <c r="B16" s="737"/>
      <c r="C16" s="737"/>
    </row>
    <row r="17" spans="1:3" ht="12.75">
      <c r="A17" s="737"/>
      <c r="B17" s="737"/>
      <c r="C17" s="737"/>
    </row>
    <row r="18" spans="1:3" ht="12.75">
      <c r="A18" s="737"/>
      <c r="B18" s="737"/>
      <c r="C18" s="737"/>
    </row>
    <row r="19" spans="1:3" ht="12.75">
      <c r="A19" s="737"/>
      <c r="B19" s="737"/>
      <c r="C19" s="737"/>
    </row>
    <row r="20" spans="1:3" ht="12.75">
      <c r="A20" s="737"/>
      <c r="B20" s="737"/>
      <c r="C20" s="737"/>
    </row>
    <row r="21" spans="1:3" ht="12.75">
      <c r="A21" s="737"/>
      <c r="B21" s="737"/>
      <c r="C21" s="737"/>
    </row>
    <row r="22" spans="1:3" ht="12.75">
      <c r="A22" s="737"/>
      <c r="B22" s="737"/>
      <c r="C22" s="737"/>
    </row>
    <row r="23" spans="1:3" ht="12.75">
      <c r="A23" s="737"/>
      <c r="B23" s="737"/>
      <c r="C23" s="737"/>
    </row>
    <row r="24" spans="1:3" ht="12.75">
      <c r="A24" s="737"/>
      <c r="B24" s="737"/>
      <c r="C24" s="737"/>
    </row>
    <row r="25" spans="1:3" ht="12.75">
      <c r="A25" s="737"/>
      <c r="B25" s="737"/>
      <c r="C25" s="737"/>
    </row>
    <row r="26" spans="1:3" ht="12.75">
      <c r="A26" s="737"/>
      <c r="B26" s="737"/>
      <c r="C26" s="737"/>
    </row>
    <row r="27" spans="1:3" ht="12.75">
      <c r="A27" s="737"/>
      <c r="B27" s="737"/>
      <c r="C27" s="737"/>
    </row>
    <row r="28" spans="1:3" ht="12.75">
      <c r="A28" s="737"/>
      <c r="B28" s="737"/>
      <c r="C28" s="737"/>
    </row>
    <row r="29" spans="1:3" ht="12.75">
      <c r="A29" s="737"/>
      <c r="B29" s="737"/>
      <c r="C29" s="737"/>
    </row>
    <row r="30" spans="1:3" ht="12.75">
      <c r="A30" s="737"/>
      <c r="B30" s="737"/>
      <c r="C30" s="737"/>
    </row>
    <row r="31" spans="1:3" ht="12.75">
      <c r="A31" s="737"/>
      <c r="B31" s="737"/>
      <c r="C31" s="737"/>
    </row>
    <row r="32" spans="1:3" ht="12.75">
      <c r="A32" s="737"/>
      <c r="B32" s="737"/>
      <c r="C32" s="737"/>
    </row>
    <row r="33" spans="1:3" ht="12.75">
      <c r="A33" s="737"/>
      <c r="B33" s="737"/>
      <c r="C33" s="737"/>
    </row>
    <row r="34" spans="1:3" ht="12.75">
      <c r="A34" s="737"/>
      <c r="B34" s="737"/>
      <c r="C34" s="737"/>
    </row>
    <row r="35" spans="1:3" ht="12.75">
      <c r="A35" s="737"/>
      <c r="B35" s="737"/>
      <c r="C35" s="737"/>
    </row>
    <row r="36" spans="1:3" ht="12.75">
      <c r="A36" s="737"/>
      <c r="B36" s="737"/>
      <c r="C36" s="737"/>
    </row>
    <row r="37" spans="1:3" ht="12.75">
      <c r="A37" s="737"/>
      <c r="B37" s="737"/>
      <c r="C37" s="737"/>
    </row>
    <row r="38" spans="1:3" ht="12.75">
      <c r="A38" s="737"/>
      <c r="B38" s="737"/>
      <c r="C38" s="737"/>
    </row>
    <row r="39" spans="1:3" ht="12.75">
      <c r="A39" s="737"/>
      <c r="B39" s="737"/>
      <c r="C39" s="737"/>
    </row>
    <row r="40" spans="1:3" ht="12.75">
      <c r="A40" s="737"/>
      <c r="B40" s="737"/>
      <c r="C40" s="737"/>
    </row>
    <row r="41" spans="1:3" ht="12.75">
      <c r="A41" s="737"/>
      <c r="B41" s="737"/>
      <c r="C41" s="737"/>
    </row>
  </sheetData>
  <sheetProtection password="CCE7" sheet="1" objects="1" scenarios="1"/>
  <mergeCells count="8">
    <mergeCell ref="A1:C1"/>
    <mergeCell ref="A2:C2"/>
    <mergeCell ref="A9:B9"/>
    <mergeCell ref="A10:B10"/>
    <mergeCell ref="A5:B5"/>
    <mergeCell ref="A6:B6"/>
    <mergeCell ref="A7:B7"/>
    <mergeCell ref="A8:B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U32"/>
  <sheetViews>
    <sheetView showZeros="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17.75390625" style="137" customWidth="1"/>
    <col min="2" max="2" width="6.875" style="137" customWidth="1"/>
    <col min="3" max="3" width="8.375" style="137" customWidth="1"/>
    <col min="4" max="4" width="5.75390625" style="137" customWidth="1"/>
    <col min="5" max="5" width="7.875" style="137" customWidth="1"/>
    <col min="6" max="6" width="5.75390625" style="137" customWidth="1"/>
    <col min="7" max="7" width="7.875" style="137" customWidth="1"/>
    <col min="8" max="8" width="5.75390625" style="137" customWidth="1"/>
    <col min="9" max="9" width="7.875" style="137" customWidth="1"/>
    <col min="10" max="10" width="5.75390625" style="137" customWidth="1"/>
    <col min="11" max="11" width="8.00390625" style="137" customWidth="1"/>
    <col min="12" max="12" width="5.75390625" style="137" customWidth="1"/>
    <col min="13" max="14" width="8.625" style="137" customWidth="1"/>
    <col min="15" max="18" width="5.75390625" style="137" customWidth="1"/>
    <col min="19" max="19" width="9.25390625" style="137" customWidth="1"/>
    <col min="20" max="20" width="9.00390625" style="137" customWidth="1"/>
    <col min="21" max="21" width="6.25390625" style="137" customWidth="1"/>
    <col min="22" max="16384" width="9.125" style="137" customWidth="1"/>
  </cols>
  <sheetData>
    <row r="1" spans="1:21" s="194" customFormat="1" ht="18" customHeight="1">
      <c r="A1" s="803" t="str">
        <f>CONCATENATE("Результаты государственной итоговой аттестации по образовательным программам среднего общего образования ",'Осн.сведения'!D5,"/",'Осн.сведения'!F5," учебного года")</f>
        <v>Результаты государственной итоговой аттестации по образовательным программам среднего общего образования 2014/2015 учебного года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193"/>
    </row>
    <row r="2" spans="1:21" s="194" customFormat="1" ht="24" customHeight="1">
      <c r="A2" s="802" t="str">
        <f>'Осн.сведения'!D3</f>
        <v>МОУ ВСОШ №2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193"/>
    </row>
    <row r="3" spans="19:20" ht="15" customHeight="1" thickBot="1">
      <c r="S3" s="804" t="s">
        <v>180</v>
      </c>
      <c r="T3" s="804"/>
    </row>
    <row r="4" spans="1:20" ht="18" customHeight="1">
      <c r="A4" s="811" t="s">
        <v>2</v>
      </c>
      <c r="B4" s="812"/>
      <c r="C4" s="817" t="s">
        <v>257</v>
      </c>
      <c r="D4" s="850" t="s">
        <v>168</v>
      </c>
      <c r="E4" s="851"/>
      <c r="F4" s="851"/>
      <c r="G4" s="851"/>
      <c r="H4" s="851"/>
      <c r="I4" s="851"/>
      <c r="J4" s="851"/>
      <c r="K4" s="851"/>
      <c r="L4" s="852"/>
      <c r="M4" s="760" t="s">
        <v>119</v>
      </c>
      <c r="N4" s="761"/>
      <c r="O4" s="761"/>
      <c r="P4" s="761"/>
      <c r="Q4" s="761"/>
      <c r="R4" s="762"/>
      <c r="S4" s="768" t="s">
        <v>181</v>
      </c>
      <c r="T4" s="809" t="s">
        <v>255</v>
      </c>
    </row>
    <row r="5" spans="1:20" ht="18" customHeight="1">
      <c r="A5" s="813"/>
      <c r="B5" s="814"/>
      <c r="C5" s="818"/>
      <c r="D5" s="839">
        <v>5</v>
      </c>
      <c r="E5" s="840"/>
      <c r="F5" s="841">
        <v>4</v>
      </c>
      <c r="G5" s="840"/>
      <c r="H5" s="841">
        <v>3</v>
      </c>
      <c r="I5" s="840"/>
      <c r="J5" s="841">
        <v>2</v>
      </c>
      <c r="K5" s="853"/>
      <c r="L5" s="854"/>
      <c r="M5" s="829" t="s">
        <v>45</v>
      </c>
      <c r="N5" s="830"/>
      <c r="O5" s="830"/>
      <c r="P5" s="830"/>
      <c r="Q5" s="830"/>
      <c r="R5" s="831"/>
      <c r="S5" s="769"/>
      <c r="T5" s="810"/>
    </row>
    <row r="6" spans="1:20" ht="28.5" customHeight="1">
      <c r="A6" s="813"/>
      <c r="B6" s="814"/>
      <c r="C6" s="818"/>
      <c r="D6" s="835" t="s">
        <v>3</v>
      </c>
      <c r="E6" s="837" t="s">
        <v>182</v>
      </c>
      <c r="F6" s="807" t="s">
        <v>3</v>
      </c>
      <c r="G6" s="837" t="s">
        <v>182</v>
      </c>
      <c r="H6" s="807" t="s">
        <v>3</v>
      </c>
      <c r="I6" s="837" t="s">
        <v>182</v>
      </c>
      <c r="J6" s="807" t="s">
        <v>3</v>
      </c>
      <c r="K6" s="837" t="s">
        <v>183</v>
      </c>
      <c r="L6" s="821" t="s">
        <v>184</v>
      </c>
      <c r="M6" s="829" t="s">
        <v>140</v>
      </c>
      <c r="N6" s="834"/>
      <c r="O6" s="830" t="s">
        <v>185</v>
      </c>
      <c r="P6" s="830"/>
      <c r="Q6" s="830"/>
      <c r="R6" s="831"/>
      <c r="S6" s="769"/>
      <c r="T6" s="810"/>
    </row>
    <row r="7" spans="1:20" ht="37.5" customHeight="1" thickBot="1">
      <c r="A7" s="815"/>
      <c r="B7" s="816"/>
      <c r="C7" s="195" t="s">
        <v>0</v>
      </c>
      <c r="D7" s="836"/>
      <c r="E7" s="838"/>
      <c r="F7" s="808"/>
      <c r="G7" s="838"/>
      <c r="H7" s="808"/>
      <c r="I7" s="838"/>
      <c r="J7" s="808"/>
      <c r="K7" s="838"/>
      <c r="L7" s="822"/>
      <c r="M7" s="196" t="s">
        <v>186</v>
      </c>
      <c r="N7" s="197" t="s">
        <v>187</v>
      </c>
      <c r="O7" s="198">
        <v>5</v>
      </c>
      <c r="P7" s="167">
        <v>4</v>
      </c>
      <c r="Q7" s="167">
        <v>3</v>
      </c>
      <c r="R7" s="168">
        <v>2</v>
      </c>
      <c r="S7" s="770"/>
      <c r="T7" s="331" t="s">
        <v>0</v>
      </c>
    </row>
    <row r="8" spans="1:20" ht="12.75" customHeight="1">
      <c r="A8" s="199" t="s">
        <v>117</v>
      </c>
      <c r="B8" s="825" t="s">
        <v>174</v>
      </c>
      <c r="C8" s="401">
        <v>19</v>
      </c>
      <c r="D8" s="402"/>
      <c r="E8" s="403"/>
      <c r="F8" s="403">
        <v>7</v>
      </c>
      <c r="G8" s="403">
        <v>7</v>
      </c>
      <c r="H8" s="403">
        <v>12</v>
      </c>
      <c r="I8" s="403">
        <v>12</v>
      </c>
      <c r="J8" s="403"/>
      <c r="K8" s="403"/>
      <c r="L8" s="404"/>
      <c r="M8" s="402"/>
      <c r="N8" s="423"/>
      <c r="O8" s="200"/>
      <c r="P8" s="181"/>
      <c r="Q8" s="181"/>
      <c r="R8" s="201"/>
      <c r="S8" s="428">
        <v>55.74</v>
      </c>
      <c r="T8" s="434"/>
    </row>
    <row r="9" spans="1:20" ht="12.75" customHeight="1" thickBot="1">
      <c r="A9" s="202" t="s">
        <v>152</v>
      </c>
      <c r="B9" s="826"/>
      <c r="C9" s="405">
        <v>19</v>
      </c>
      <c r="D9" s="406"/>
      <c r="E9" s="407"/>
      <c r="F9" s="407">
        <v>3</v>
      </c>
      <c r="G9" s="407">
        <v>1</v>
      </c>
      <c r="H9" s="407">
        <v>16</v>
      </c>
      <c r="I9" s="407">
        <v>13</v>
      </c>
      <c r="J9" s="407"/>
      <c r="K9" s="407">
        <v>5</v>
      </c>
      <c r="L9" s="408">
        <v>5</v>
      </c>
      <c r="M9" s="406">
        <v>5</v>
      </c>
      <c r="N9" s="424"/>
      <c r="O9" s="203"/>
      <c r="P9" s="172"/>
      <c r="Q9" s="172"/>
      <c r="R9" s="204"/>
      <c r="S9" s="429">
        <v>27.27</v>
      </c>
      <c r="T9" s="435"/>
    </row>
    <row r="10" spans="1:20" ht="12.75" customHeight="1" thickTop="1">
      <c r="A10" s="205" t="s">
        <v>188</v>
      </c>
      <c r="B10" s="825" t="s">
        <v>175</v>
      </c>
      <c r="C10" s="409"/>
      <c r="D10" s="410"/>
      <c r="E10" s="411"/>
      <c r="F10" s="411"/>
      <c r="G10" s="411"/>
      <c r="H10" s="411"/>
      <c r="I10" s="411"/>
      <c r="J10" s="411"/>
      <c r="K10" s="411"/>
      <c r="L10" s="412"/>
      <c r="M10" s="410"/>
      <c r="N10" s="425"/>
      <c r="O10" s="206"/>
      <c r="P10" s="171"/>
      <c r="Q10" s="171"/>
      <c r="R10" s="207"/>
      <c r="S10" s="430"/>
      <c r="T10" s="436"/>
    </row>
    <row r="11" spans="1:20" ht="12.75" customHeight="1">
      <c r="A11" s="208" t="s">
        <v>189</v>
      </c>
      <c r="B11" s="825"/>
      <c r="C11" s="401">
        <v>1</v>
      </c>
      <c r="D11" s="410"/>
      <c r="E11" s="411"/>
      <c r="F11" s="411">
        <v>1</v>
      </c>
      <c r="G11" s="411">
        <v>1</v>
      </c>
      <c r="H11" s="411"/>
      <c r="I11" s="411"/>
      <c r="J11" s="411"/>
      <c r="K11" s="411"/>
      <c r="L11" s="412"/>
      <c r="M11" s="133"/>
      <c r="N11" s="209"/>
      <c r="O11" s="426"/>
      <c r="P11" s="375"/>
      <c r="Q11" s="375"/>
      <c r="R11" s="377"/>
      <c r="S11" s="329"/>
      <c r="T11" s="437"/>
    </row>
    <row r="12" spans="1:20" ht="12.75" customHeight="1">
      <c r="A12" s="199" t="s">
        <v>190</v>
      </c>
      <c r="B12" s="825"/>
      <c r="C12" s="401"/>
      <c r="D12" s="410"/>
      <c r="E12" s="411"/>
      <c r="F12" s="411"/>
      <c r="G12" s="411"/>
      <c r="H12" s="411"/>
      <c r="I12" s="411"/>
      <c r="J12" s="411"/>
      <c r="K12" s="411"/>
      <c r="L12" s="412"/>
      <c r="M12" s="410"/>
      <c r="N12" s="425"/>
      <c r="O12" s="203"/>
      <c r="P12" s="172"/>
      <c r="Q12" s="172"/>
      <c r="R12" s="204"/>
      <c r="S12" s="431"/>
      <c r="T12" s="437"/>
    </row>
    <row r="13" spans="1:20" ht="13.5" thickBot="1">
      <c r="A13" s="210" t="s">
        <v>191</v>
      </c>
      <c r="B13" s="825"/>
      <c r="C13" s="413">
        <v>1</v>
      </c>
      <c r="D13" s="414"/>
      <c r="E13" s="415"/>
      <c r="F13" s="415">
        <v>1</v>
      </c>
      <c r="G13" s="415">
        <v>1</v>
      </c>
      <c r="H13" s="415"/>
      <c r="I13" s="415"/>
      <c r="J13" s="415"/>
      <c r="K13" s="415"/>
      <c r="L13" s="416"/>
      <c r="M13" s="211"/>
      <c r="N13" s="212"/>
      <c r="O13" s="427"/>
      <c r="P13" s="382"/>
      <c r="Q13" s="382"/>
      <c r="R13" s="384"/>
      <c r="S13" s="329"/>
      <c r="T13" s="438"/>
    </row>
    <row r="14" spans="1:20" ht="27" customHeight="1" thickBot="1">
      <c r="A14" s="827" t="s">
        <v>192</v>
      </c>
      <c r="B14" s="828"/>
      <c r="C14" s="213"/>
      <c r="D14" s="214"/>
      <c r="E14" s="215"/>
      <c r="F14" s="215"/>
      <c r="G14" s="215"/>
      <c r="H14" s="215"/>
      <c r="I14" s="215"/>
      <c r="J14" s="215"/>
      <c r="K14" s="215"/>
      <c r="L14" s="216"/>
      <c r="M14" s="214"/>
      <c r="N14" s="217"/>
      <c r="O14" s="218"/>
      <c r="P14" s="177"/>
      <c r="Q14" s="177"/>
      <c r="R14" s="179"/>
      <c r="S14" s="330"/>
      <c r="T14" s="332"/>
    </row>
    <row r="15" spans="1:20" ht="12.75">
      <c r="A15" s="832" t="s">
        <v>111</v>
      </c>
      <c r="B15" s="833"/>
      <c r="C15" s="417">
        <v>4</v>
      </c>
      <c r="D15" s="418"/>
      <c r="E15" s="419"/>
      <c r="F15" s="419">
        <v>3</v>
      </c>
      <c r="G15" s="419">
        <v>2</v>
      </c>
      <c r="H15" s="419">
        <v>1</v>
      </c>
      <c r="I15" s="419"/>
      <c r="J15" s="419"/>
      <c r="K15" s="419">
        <v>2</v>
      </c>
      <c r="L15" s="219"/>
      <c r="M15" s="220"/>
      <c r="N15" s="221"/>
      <c r="O15" s="200"/>
      <c r="P15" s="181"/>
      <c r="Q15" s="181"/>
      <c r="R15" s="201"/>
      <c r="S15" s="432">
        <v>36.25</v>
      </c>
      <c r="T15" s="436"/>
    </row>
    <row r="16" spans="1:20" ht="12.75">
      <c r="A16" s="805" t="s">
        <v>112</v>
      </c>
      <c r="B16" s="806"/>
      <c r="C16" s="413">
        <v>1</v>
      </c>
      <c r="D16" s="414">
        <v>1</v>
      </c>
      <c r="E16" s="415">
        <v>1</v>
      </c>
      <c r="F16" s="415"/>
      <c r="G16" s="415"/>
      <c r="H16" s="415"/>
      <c r="I16" s="415"/>
      <c r="J16" s="415"/>
      <c r="K16" s="415"/>
      <c r="L16" s="222"/>
      <c r="M16" s="133"/>
      <c r="N16" s="209"/>
      <c r="O16" s="203"/>
      <c r="P16" s="172"/>
      <c r="Q16" s="172"/>
      <c r="R16" s="204"/>
      <c r="S16" s="431">
        <v>18</v>
      </c>
      <c r="T16" s="437"/>
    </row>
    <row r="17" spans="1:20" ht="12.75">
      <c r="A17" s="805" t="s">
        <v>113</v>
      </c>
      <c r="B17" s="806"/>
      <c r="C17" s="413">
        <v>1</v>
      </c>
      <c r="D17" s="414"/>
      <c r="E17" s="415"/>
      <c r="F17" s="415">
        <v>1</v>
      </c>
      <c r="G17" s="415">
        <v>1</v>
      </c>
      <c r="H17" s="415"/>
      <c r="I17" s="415"/>
      <c r="J17" s="415"/>
      <c r="K17" s="415"/>
      <c r="L17" s="222"/>
      <c r="M17" s="133"/>
      <c r="N17" s="209"/>
      <c r="O17" s="203"/>
      <c r="P17" s="172"/>
      <c r="Q17" s="172"/>
      <c r="R17" s="204"/>
      <c r="S17" s="431">
        <v>52</v>
      </c>
      <c r="T17" s="437"/>
    </row>
    <row r="18" spans="1:20" ht="12.75">
      <c r="A18" s="805" t="s">
        <v>114</v>
      </c>
      <c r="B18" s="806"/>
      <c r="C18" s="413"/>
      <c r="D18" s="414"/>
      <c r="E18" s="415"/>
      <c r="F18" s="415"/>
      <c r="G18" s="415"/>
      <c r="H18" s="415"/>
      <c r="I18" s="415"/>
      <c r="J18" s="415"/>
      <c r="K18" s="415"/>
      <c r="L18" s="222"/>
      <c r="M18" s="133"/>
      <c r="N18" s="209"/>
      <c r="O18" s="203"/>
      <c r="P18" s="172"/>
      <c r="Q18" s="172"/>
      <c r="R18" s="204"/>
      <c r="S18" s="431"/>
      <c r="T18" s="437"/>
    </row>
    <row r="19" spans="1:20" ht="12.75">
      <c r="A19" s="805" t="s">
        <v>115</v>
      </c>
      <c r="B19" s="806"/>
      <c r="C19" s="413"/>
      <c r="D19" s="414"/>
      <c r="E19" s="415"/>
      <c r="F19" s="415"/>
      <c r="G19" s="415"/>
      <c r="H19" s="415"/>
      <c r="I19" s="415"/>
      <c r="J19" s="415"/>
      <c r="K19" s="415"/>
      <c r="L19" s="222"/>
      <c r="M19" s="133"/>
      <c r="N19" s="209"/>
      <c r="O19" s="203"/>
      <c r="P19" s="172"/>
      <c r="Q19" s="172"/>
      <c r="R19" s="204"/>
      <c r="S19" s="431"/>
      <c r="T19" s="437"/>
    </row>
    <row r="20" spans="1:20" ht="12.75">
      <c r="A20" s="805" t="s">
        <v>116</v>
      </c>
      <c r="B20" s="806"/>
      <c r="C20" s="413">
        <v>1</v>
      </c>
      <c r="D20" s="414"/>
      <c r="E20" s="415"/>
      <c r="F20" s="415"/>
      <c r="G20" s="415"/>
      <c r="H20" s="415">
        <v>1</v>
      </c>
      <c r="I20" s="415"/>
      <c r="J20" s="415"/>
      <c r="K20" s="415">
        <v>1</v>
      </c>
      <c r="L20" s="222"/>
      <c r="M20" s="133"/>
      <c r="N20" s="209"/>
      <c r="O20" s="203"/>
      <c r="P20" s="172"/>
      <c r="Q20" s="172"/>
      <c r="R20" s="204"/>
      <c r="S20" s="431">
        <v>18</v>
      </c>
      <c r="T20" s="437"/>
    </row>
    <row r="21" spans="1:20" ht="12.75">
      <c r="A21" s="805" t="s">
        <v>150</v>
      </c>
      <c r="B21" s="824"/>
      <c r="C21" s="413">
        <v>1</v>
      </c>
      <c r="D21" s="414"/>
      <c r="E21" s="415"/>
      <c r="F21" s="415">
        <v>1</v>
      </c>
      <c r="G21" s="415">
        <v>1</v>
      </c>
      <c r="H21" s="415"/>
      <c r="I21" s="415"/>
      <c r="J21" s="415"/>
      <c r="K21" s="415"/>
      <c r="L21" s="222"/>
      <c r="M21" s="133"/>
      <c r="N21" s="209"/>
      <c r="O21" s="203"/>
      <c r="P21" s="172"/>
      <c r="Q21" s="172"/>
      <c r="R21" s="204"/>
      <c r="S21" s="431">
        <v>25</v>
      </c>
      <c r="T21" s="437"/>
    </row>
    <row r="22" spans="1:20" ht="12.75">
      <c r="A22" s="805" t="s">
        <v>151</v>
      </c>
      <c r="B22" s="824"/>
      <c r="C22" s="413"/>
      <c r="D22" s="414"/>
      <c r="E22" s="415"/>
      <c r="F22" s="415"/>
      <c r="G22" s="415"/>
      <c r="H22" s="415"/>
      <c r="I22" s="415"/>
      <c r="J22" s="415"/>
      <c r="K22" s="415"/>
      <c r="L22" s="222"/>
      <c r="M22" s="133"/>
      <c r="N22" s="209"/>
      <c r="O22" s="203"/>
      <c r="P22" s="172"/>
      <c r="Q22" s="172"/>
      <c r="R22" s="204"/>
      <c r="S22" s="431"/>
      <c r="T22" s="437"/>
    </row>
    <row r="23" spans="1:20" ht="12.75">
      <c r="A23" s="805" t="s">
        <v>147</v>
      </c>
      <c r="B23" s="806"/>
      <c r="C23" s="413"/>
      <c r="D23" s="414"/>
      <c r="E23" s="415"/>
      <c r="F23" s="415"/>
      <c r="G23" s="415"/>
      <c r="H23" s="415"/>
      <c r="I23" s="415"/>
      <c r="J23" s="415"/>
      <c r="K23" s="415"/>
      <c r="L23" s="222"/>
      <c r="M23" s="133"/>
      <c r="N23" s="209"/>
      <c r="O23" s="203"/>
      <c r="P23" s="172"/>
      <c r="Q23" s="172"/>
      <c r="R23" s="204"/>
      <c r="S23" s="431"/>
      <c r="T23" s="437"/>
    </row>
    <row r="24" spans="1:20" ht="12.75" customHeight="1">
      <c r="A24" s="846" t="s">
        <v>145</v>
      </c>
      <c r="B24" s="847"/>
      <c r="C24" s="413">
        <v>6</v>
      </c>
      <c r="D24" s="414"/>
      <c r="E24" s="415"/>
      <c r="F24" s="415">
        <v>3</v>
      </c>
      <c r="G24" s="415">
        <v>3</v>
      </c>
      <c r="H24" s="415">
        <v>3</v>
      </c>
      <c r="I24" s="415">
        <v>2</v>
      </c>
      <c r="J24" s="415"/>
      <c r="K24" s="415">
        <v>1</v>
      </c>
      <c r="L24" s="222"/>
      <c r="M24" s="133"/>
      <c r="N24" s="209"/>
      <c r="O24" s="203"/>
      <c r="P24" s="172"/>
      <c r="Q24" s="172"/>
      <c r="R24" s="204"/>
      <c r="S24" s="431">
        <v>46</v>
      </c>
      <c r="T24" s="437"/>
    </row>
    <row r="25" spans="1:20" ht="13.5" thickBot="1">
      <c r="A25" s="848" t="s">
        <v>56</v>
      </c>
      <c r="B25" s="849"/>
      <c r="C25" s="420"/>
      <c r="D25" s="421"/>
      <c r="E25" s="422"/>
      <c r="F25" s="422"/>
      <c r="G25" s="422"/>
      <c r="H25" s="422"/>
      <c r="I25" s="422"/>
      <c r="J25" s="422"/>
      <c r="K25" s="422"/>
      <c r="L25" s="223"/>
      <c r="M25" s="224"/>
      <c r="N25" s="225"/>
      <c r="O25" s="226"/>
      <c r="P25" s="227"/>
      <c r="Q25" s="227"/>
      <c r="R25" s="228"/>
      <c r="S25" s="433"/>
      <c r="T25" s="439"/>
    </row>
    <row r="26" spans="1:21" ht="25.5" customHeight="1" thickBot="1">
      <c r="A26" s="229"/>
      <c r="B26" s="229"/>
      <c r="C26" s="229"/>
      <c r="D26" s="231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27" spans="1:21" ht="13.5" thickBot="1">
      <c r="A27" s="823" t="s">
        <v>138</v>
      </c>
      <c r="B27" s="823"/>
      <c r="C27" s="230" t="s">
        <v>121</v>
      </c>
      <c r="D27" s="842">
        <f>'Табл.11'!E8</f>
        <v>20</v>
      </c>
      <c r="E27" s="843"/>
      <c r="F27" s="231"/>
      <c r="H27" s="232"/>
      <c r="I27" s="232"/>
      <c r="K27" s="232"/>
      <c r="L27" s="232"/>
      <c r="M27" s="232"/>
      <c r="N27" s="232"/>
      <c r="O27" s="185" t="s">
        <v>179</v>
      </c>
      <c r="P27" s="844">
        <v>2</v>
      </c>
      <c r="Q27" s="845"/>
      <c r="R27" s="233"/>
      <c r="S27" s="229"/>
      <c r="T27" s="229"/>
      <c r="U27" s="229"/>
    </row>
    <row r="28" spans="1:21" ht="13.5" thickBot="1">
      <c r="A28" s="823" t="s">
        <v>193</v>
      </c>
      <c r="B28" s="823"/>
      <c r="C28" s="325" t="s">
        <v>121</v>
      </c>
      <c r="D28" s="819">
        <v>1</v>
      </c>
      <c r="E28" s="820"/>
      <c r="F28" s="231"/>
      <c r="G28" s="229"/>
      <c r="H28" s="229"/>
      <c r="I28" s="229"/>
      <c r="J28" s="229"/>
      <c r="K28" s="229"/>
      <c r="L28" s="229"/>
      <c r="M28" s="229"/>
      <c r="N28" s="229"/>
      <c r="O28" s="229"/>
      <c r="P28" s="231"/>
      <c r="Q28" s="231"/>
      <c r="R28" s="229"/>
      <c r="S28" s="229"/>
      <c r="T28" s="234"/>
      <c r="U28" s="234"/>
    </row>
    <row r="29" spans="1:21" ht="13.5" customHeight="1">
      <c r="A29" s="324"/>
      <c r="B29" s="324"/>
      <c r="C29" s="325"/>
      <c r="D29" s="333"/>
      <c r="E29" s="333"/>
      <c r="F29" s="231"/>
      <c r="G29" s="229"/>
      <c r="H29" s="229"/>
      <c r="I29" s="229"/>
      <c r="J29" s="229"/>
      <c r="K29" s="229"/>
      <c r="L29" s="229"/>
      <c r="M29" s="229"/>
      <c r="N29" s="229"/>
      <c r="O29" s="229"/>
      <c r="P29" s="231"/>
      <c r="Q29" s="231"/>
      <c r="R29" s="229"/>
      <c r="S29" s="229"/>
      <c r="T29" s="234"/>
      <c r="U29" s="234"/>
    </row>
    <row r="30" spans="5:19" ht="38.25" customHeight="1">
      <c r="E30" s="230"/>
      <c r="I30" s="235" t="s">
        <v>5</v>
      </c>
      <c r="J30" s="236"/>
      <c r="K30" s="236"/>
      <c r="L30" s="138"/>
      <c r="M30" s="138"/>
      <c r="N30" s="234" t="str">
        <f>'Осн.сведения'!D4</f>
        <v>Е.А. Наумова</v>
      </c>
      <c r="O30" s="237"/>
      <c r="P30" s="237"/>
      <c r="R30" s="234"/>
      <c r="S30" s="229"/>
    </row>
    <row r="31" ht="12.75">
      <c r="S31" s="234"/>
    </row>
    <row r="32" ht="12.75">
      <c r="F32" s="229"/>
    </row>
  </sheetData>
  <sheetProtection password="CCE7" sheet="1" objects="1" scenarios="1"/>
  <mergeCells count="44">
    <mergeCell ref="A24:B24"/>
    <mergeCell ref="A25:B25"/>
    <mergeCell ref="A27:B27"/>
    <mergeCell ref="D4:L4"/>
    <mergeCell ref="G6:G7"/>
    <mergeCell ref="H5:I5"/>
    <mergeCell ref="J5:L5"/>
    <mergeCell ref="K6:K7"/>
    <mergeCell ref="E6:E7"/>
    <mergeCell ref="H6:H7"/>
    <mergeCell ref="S4:S7"/>
    <mergeCell ref="D5:E5"/>
    <mergeCell ref="F5:G5"/>
    <mergeCell ref="O6:R6"/>
    <mergeCell ref="D27:E27"/>
    <mergeCell ref="P27:Q27"/>
    <mergeCell ref="A14:B14"/>
    <mergeCell ref="M5:R5"/>
    <mergeCell ref="A18:B18"/>
    <mergeCell ref="A15:B15"/>
    <mergeCell ref="A16:B16"/>
    <mergeCell ref="M6:N6"/>
    <mergeCell ref="D6:D7"/>
    <mergeCell ref="I6:I7"/>
    <mergeCell ref="D28:E28"/>
    <mergeCell ref="L6:L7"/>
    <mergeCell ref="A28:B28"/>
    <mergeCell ref="A19:B19"/>
    <mergeCell ref="A22:B22"/>
    <mergeCell ref="A23:B23"/>
    <mergeCell ref="A20:B20"/>
    <mergeCell ref="A21:B21"/>
    <mergeCell ref="B8:B9"/>
    <mergeCell ref="B10:B13"/>
    <mergeCell ref="A2:T2"/>
    <mergeCell ref="A1:T1"/>
    <mergeCell ref="S3:T3"/>
    <mergeCell ref="A17:B17"/>
    <mergeCell ref="F6:F7"/>
    <mergeCell ref="T4:T6"/>
    <mergeCell ref="J6:J7"/>
    <mergeCell ref="A4:B7"/>
    <mergeCell ref="C4:C6"/>
    <mergeCell ref="M4:R4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7"/>
  <dimension ref="A1:C26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35.375" style="0" customWidth="1"/>
    <col min="2" max="2" width="25.75390625" style="0" customWidth="1"/>
    <col min="3" max="3" width="17.625" style="0" customWidth="1"/>
  </cols>
  <sheetData>
    <row r="1" spans="1:3" ht="15.75" customHeight="1">
      <c r="A1" s="860" t="s">
        <v>303</v>
      </c>
      <c r="B1" s="860"/>
      <c r="C1" s="860"/>
    </row>
    <row r="2" spans="1:3" ht="15.75" customHeight="1">
      <c r="A2" s="860" t="str">
        <f>CONCATENATE("получивших на государственной итоговой аттестации в ",'Осн.сведения'!F5," году")</f>
        <v>получивших на государственной итоговой аттестации в 2015 году</v>
      </c>
      <c r="B2" s="860"/>
      <c r="C2" s="860"/>
    </row>
    <row r="3" spans="1:3" ht="15.75">
      <c r="A3" s="860" t="s">
        <v>256</v>
      </c>
      <c r="B3" s="860"/>
      <c r="C3" s="860"/>
    </row>
    <row r="4" spans="1:3" ht="15.75">
      <c r="A4" s="860" t="str">
        <f>'Осн.сведения'!D3</f>
        <v>МОУ ВСОШ №2</v>
      </c>
      <c r="B4" s="860"/>
      <c r="C4" s="860"/>
    </row>
    <row r="5" spans="1:3" ht="38.25" customHeight="1" thickBot="1">
      <c r="A5" s="617"/>
      <c r="C5" s="327" t="s">
        <v>311</v>
      </c>
    </row>
    <row r="6" spans="1:3" ht="29.25" customHeight="1" thickBot="1">
      <c r="A6" s="618" t="s">
        <v>2</v>
      </c>
      <c r="B6" s="861" t="s">
        <v>271</v>
      </c>
      <c r="C6" s="862"/>
    </row>
    <row r="7" spans="1:3" ht="12.75">
      <c r="A7" s="619" t="s">
        <v>117</v>
      </c>
      <c r="B7" s="863">
        <v>1</v>
      </c>
      <c r="C7" s="864"/>
    </row>
    <row r="8" spans="1:3" ht="12.75">
      <c r="A8" s="695" t="s">
        <v>152</v>
      </c>
      <c r="B8" s="856"/>
      <c r="C8" s="857"/>
    </row>
    <row r="9" spans="1:3" ht="12.75">
      <c r="A9" s="695" t="s">
        <v>111</v>
      </c>
      <c r="B9" s="856"/>
      <c r="C9" s="857"/>
    </row>
    <row r="10" spans="1:3" ht="12.75">
      <c r="A10" s="695" t="s">
        <v>112</v>
      </c>
      <c r="B10" s="856"/>
      <c r="C10" s="857"/>
    </row>
    <row r="11" spans="1:3" ht="12.75">
      <c r="A11" s="695" t="s">
        <v>113</v>
      </c>
      <c r="B11" s="856"/>
      <c r="C11" s="857"/>
    </row>
    <row r="12" spans="1:3" ht="12.75">
      <c r="A12" s="695" t="s">
        <v>114</v>
      </c>
      <c r="B12" s="856"/>
      <c r="C12" s="857"/>
    </row>
    <row r="13" spans="1:3" ht="12.75">
      <c r="A13" s="695" t="s">
        <v>115</v>
      </c>
      <c r="B13" s="856"/>
      <c r="C13" s="857"/>
    </row>
    <row r="14" spans="1:3" ht="12.75">
      <c r="A14" s="695" t="s">
        <v>116</v>
      </c>
      <c r="B14" s="856"/>
      <c r="C14" s="857"/>
    </row>
    <row r="15" spans="1:3" ht="12.75">
      <c r="A15" s="695" t="s">
        <v>150</v>
      </c>
      <c r="B15" s="856"/>
      <c r="C15" s="857"/>
    </row>
    <row r="16" spans="1:3" ht="12.75">
      <c r="A16" s="695" t="s">
        <v>151</v>
      </c>
      <c r="B16" s="856"/>
      <c r="C16" s="857"/>
    </row>
    <row r="17" spans="1:3" ht="12.75">
      <c r="A17" s="695" t="s">
        <v>147</v>
      </c>
      <c r="B17" s="856"/>
      <c r="C17" s="857"/>
    </row>
    <row r="18" spans="1:3" ht="12.75">
      <c r="A18" s="696" t="s">
        <v>145</v>
      </c>
      <c r="B18" s="856"/>
      <c r="C18" s="857"/>
    </row>
    <row r="19" spans="1:3" ht="13.5" thickBot="1">
      <c r="A19" s="697" t="s">
        <v>56</v>
      </c>
      <c r="B19" s="858"/>
      <c r="C19" s="859"/>
    </row>
    <row r="21" ht="13.5" thickBot="1"/>
    <row r="22" spans="1:3" ht="13.5" thickBot="1">
      <c r="A22" t="s">
        <v>272</v>
      </c>
      <c r="C22" s="698">
        <v>1</v>
      </c>
    </row>
    <row r="26" spans="1:3" ht="12.75">
      <c r="A26" s="616" t="s">
        <v>5</v>
      </c>
      <c r="B26" s="855" t="str">
        <f>'Осн.сведения'!D4</f>
        <v>Е.А. Наумова</v>
      </c>
      <c r="C26" s="855"/>
    </row>
  </sheetData>
  <sheetProtection password="CCE7" sheet="1" objects="1" scenarios="1"/>
  <mergeCells count="19">
    <mergeCell ref="A1:C1"/>
    <mergeCell ref="A2:C2"/>
    <mergeCell ref="A3:C3"/>
    <mergeCell ref="A4:C4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4:C14"/>
    <mergeCell ref="B15:C15"/>
    <mergeCell ref="B16:C16"/>
    <mergeCell ref="B17:C17"/>
    <mergeCell ref="B18:C18"/>
    <mergeCell ref="B19:C19"/>
  </mergeCells>
  <printOptions/>
  <pageMargins left="1.377952755905511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J33"/>
  <sheetViews>
    <sheetView showZeros="0" zoomScalePageLayoutView="0" workbookViewId="0" topLeftCell="A1">
      <pane ySplit="10" topLeftCell="A2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20.375" style="262" customWidth="1"/>
    <col min="2" max="2" width="9.125" style="262" customWidth="1"/>
    <col min="3" max="3" width="11.625" style="262" customWidth="1"/>
    <col min="4" max="4" width="14.375" style="262" customWidth="1"/>
    <col min="5" max="5" width="12.125" style="262" customWidth="1"/>
    <col min="6" max="6" width="11.00390625" style="262" customWidth="1"/>
    <col min="7" max="7" width="14.375" style="262" customWidth="1"/>
    <col min="8" max="8" width="30.75390625" style="262" customWidth="1"/>
    <col min="9" max="9" width="9.125" style="262" customWidth="1"/>
    <col min="10" max="10" width="8.25390625" style="262" customWidth="1"/>
    <col min="11" max="16384" width="9.125" style="262" customWidth="1"/>
  </cols>
  <sheetData>
    <row r="1" spans="1:10" ht="18">
      <c r="A1" s="877" t="str">
        <f>CONCATENATE("Категории участников ЕГЭ в ",'Осн.сведения'!F5," году")</f>
        <v>Категории участников ЕГЭ в 2015 году</v>
      </c>
      <c r="B1" s="877"/>
      <c r="C1" s="877"/>
      <c r="D1" s="877"/>
      <c r="E1" s="877"/>
      <c r="F1" s="877"/>
      <c r="G1" s="877"/>
      <c r="H1" s="877"/>
      <c r="I1" s="877"/>
      <c r="J1" s="326"/>
    </row>
    <row r="2" spans="1:9" ht="18" customHeight="1">
      <c r="A2" s="878" t="str">
        <f>'Осн.сведения'!D3</f>
        <v>МОУ ВСОШ №2</v>
      </c>
      <c r="B2" s="878"/>
      <c r="C2" s="878"/>
      <c r="D2" s="878"/>
      <c r="E2" s="878"/>
      <c r="F2" s="878"/>
      <c r="G2" s="878"/>
      <c r="H2" s="878"/>
      <c r="I2" s="878"/>
    </row>
    <row r="3" spans="2:9" ht="15" customHeight="1" thickBot="1">
      <c r="B3" s="263"/>
      <c r="I3" s="264" t="s">
        <v>200</v>
      </c>
    </row>
    <row r="4" spans="1:9" ht="15" customHeight="1">
      <c r="A4" s="879" t="s">
        <v>2</v>
      </c>
      <c r="B4" s="881" t="s">
        <v>202</v>
      </c>
      <c r="C4" s="882"/>
      <c r="D4" s="882"/>
      <c r="E4" s="882"/>
      <c r="F4" s="882"/>
      <c r="G4" s="882"/>
      <c r="H4" s="882"/>
      <c r="I4" s="883"/>
    </row>
    <row r="5" spans="1:9" ht="15" customHeight="1">
      <c r="A5" s="880"/>
      <c r="B5" s="265" t="s">
        <v>120</v>
      </c>
      <c r="C5" s="884" t="s">
        <v>203</v>
      </c>
      <c r="D5" s="884"/>
      <c r="E5" s="884"/>
      <c r="F5" s="884"/>
      <c r="G5" s="884"/>
      <c r="H5" s="884"/>
      <c r="I5" s="885"/>
    </row>
    <row r="6" spans="1:9" ht="15" customHeight="1">
      <c r="A6" s="880"/>
      <c r="B6" s="266" t="s">
        <v>0</v>
      </c>
      <c r="C6" s="874" t="s">
        <v>204</v>
      </c>
      <c r="D6" s="875"/>
      <c r="E6" s="876"/>
      <c r="F6" s="868" t="s">
        <v>205</v>
      </c>
      <c r="G6" s="868" t="s">
        <v>206</v>
      </c>
      <c r="H6" s="868" t="s">
        <v>207</v>
      </c>
      <c r="I6" s="869"/>
    </row>
    <row r="7" spans="1:9" ht="24.75" customHeight="1">
      <c r="A7" s="880"/>
      <c r="B7" s="870"/>
      <c r="C7" s="872" t="s">
        <v>208</v>
      </c>
      <c r="D7" s="873" t="s">
        <v>273</v>
      </c>
      <c r="E7" s="872" t="s">
        <v>274</v>
      </c>
      <c r="F7" s="868"/>
      <c r="G7" s="886"/>
      <c r="H7" s="868" t="s">
        <v>209</v>
      </c>
      <c r="I7" s="267" t="s">
        <v>210</v>
      </c>
    </row>
    <row r="8" spans="1:9" ht="14.25" customHeight="1">
      <c r="A8" s="880"/>
      <c r="B8" s="870"/>
      <c r="C8" s="872"/>
      <c r="D8" s="868"/>
      <c r="E8" s="872"/>
      <c r="F8" s="868"/>
      <c r="G8" s="873" t="s">
        <v>211</v>
      </c>
      <c r="H8" s="868"/>
      <c r="I8" s="268" t="s">
        <v>0</v>
      </c>
    </row>
    <row r="9" spans="1:9" ht="39.75" customHeight="1">
      <c r="A9" s="880"/>
      <c r="B9" s="871"/>
      <c r="C9" s="873"/>
      <c r="D9" s="868"/>
      <c r="E9" s="873"/>
      <c r="F9" s="868"/>
      <c r="G9" s="868"/>
      <c r="H9" s="868"/>
      <c r="I9" s="269"/>
    </row>
    <row r="10" spans="1:9" ht="13.5" thickBot="1">
      <c r="A10" s="270">
        <v>1</v>
      </c>
      <c r="B10" s="271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I10" s="273">
        <v>9</v>
      </c>
    </row>
    <row r="11" spans="1:9" ht="15" customHeight="1" thickBot="1">
      <c r="A11" s="274" t="s">
        <v>212</v>
      </c>
      <c r="B11" s="454">
        <f>C11+D11+E11</f>
        <v>19</v>
      </c>
      <c r="C11" s="440">
        <v>19</v>
      </c>
      <c r="D11" s="440"/>
      <c r="E11" s="440"/>
      <c r="F11" s="440"/>
      <c r="G11" s="440"/>
      <c r="H11" s="441"/>
      <c r="I11" s="442"/>
    </row>
    <row r="12" spans="1:9" ht="12.75">
      <c r="A12" s="275" t="s">
        <v>146</v>
      </c>
      <c r="B12" s="594">
        <f>C12+D12+E12</f>
        <v>19</v>
      </c>
      <c r="C12" s="595">
        <f>'Табл.2'!C8+'Табл.2'!C10</f>
        <v>19</v>
      </c>
      <c r="D12" s="443"/>
      <c r="E12" s="443"/>
      <c r="F12" s="443"/>
      <c r="G12" s="443"/>
      <c r="H12" s="444"/>
      <c r="I12" s="445"/>
    </row>
    <row r="13" spans="1:9" ht="12.75">
      <c r="A13" s="276" t="s">
        <v>152</v>
      </c>
      <c r="B13" s="727">
        <f>C13+D13+E13</f>
        <v>19</v>
      </c>
      <c r="C13" s="728">
        <f>'Табл.2'!C9+'Табл.2'!C12</f>
        <v>19</v>
      </c>
      <c r="D13" s="446"/>
      <c r="E13" s="446"/>
      <c r="F13" s="446"/>
      <c r="G13" s="446"/>
      <c r="H13" s="447"/>
      <c r="I13" s="448"/>
    </row>
    <row r="14" spans="1:9" ht="12.75">
      <c r="A14" s="276" t="s">
        <v>114</v>
      </c>
      <c r="B14" s="455">
        <f aca="true" t="shared" si="0" ref="B14:B24">C14+D14+E14</f>
        <v>0</v>
      </c>
      <c r="C14" s="452">
        <f>'Табл.2'!C18</f>
        <v>0</v>
      </c>
      <c r="D14" s="446"/>
      <c r="E14" s="446"/>
      <c r="F14" s="446"/>
      <c r="G14" s="446"/>
      <c r="H14" s="447"/>
      <c r="I14" s="448"/>
    </row>
    <row r="15" spans="1:9" ht="12.75">
      <c r="A15" s="276" t="s">
        <v>115</v>
      </c>
      <c r="B15" s="455">
        <f t="shared" si="0"/>
        <v>0</v>
      </c>
      <c r="C15" s="452">
        <f>'Табл.2'!C19</f>
        <v>0</v>
      </c>
      <c r="D15" s="446"/>
      <c r="E15" s="446"/>
      <c r="F15" s="446"/>
      <c r="G15" s="446"/>
      <c r="H15" s="447"/>
      <c r="I15" s="448"/>
    </row>
    <row r="16" spans="1:9" ht="12.75">
      <c r="A16" s="276" t="s">
        <v>116</v>
      </c>
      <c r="B16" s="727">
        <f t="shared" si="0"/>
        <v>1</v>
      </c>
      <c r="C16" s="728">
        <f>'Табл.2'!C20</f>
        <v>1</v>
      </c>
      <c r="D16" s="446"/>
      <c r="E16" s="446"/>
      <c r="F16" s="446"/>
      <c r="G16" s="446"/>
      <c r="H16" s="447"/>
      <c r="I16" s="448"/>
    </row>
    <row r="17" spans="1:9" ht="12.75">
      <c r="A17" s="276" t="s">
        <v>113</v>
      </c>
      <c r="B17" s="727">
        <f t="shared" si="0"/>
        <v>1</v>
      </c>
      <c r="C17" s="728">
        <f>'Табл.2'!C17</f>
        <v>1</v>
      </c>
      <c r="D17" s="446"/>
      <c r="E17" s="446"/>
      <c r="F17" s="446"/>
      <c r="G17" s="446"/>
      <c r="H17" s="447"/>
      <c r="I17" s="448"/>
    </row>
    <row r="18" spans="1:9" ht="12.75">
      <c r="A18" s="276" t="s">
        <v>145</v>
      </c>
      <c r="B18" s="727">
        <f t="shared" si="0"/>
        <v>6</v>
      </c>
      <c r="C18" s="728">
        <f>'Табл.2'!C24</f>
        <v>6</v>
      </c>
      <c r="D18" s="446"/>
      <c r="E18" s="446"/>
      <c r="F18" s="446"/>
      <c r="G18" s="446"/>
      <c r="H18" s="447"/>
      <c r="I18" s="448"/>
    </row>
    <row r="19" spans="1:9" ht="12.75">
      <c r="A19" s="276" t="s">
        <v>111</v>
      </c>
      <c r="B19" s="727">
        <f t="shared" si="0"/>
        <v>4</v>
      </c>
      <c r="C19" s="728">
        <f>'Табл.2'!C15</f>
        <v>4</v>
      </c>
      <c r="D19" s="446"/>
      <c r="E19" s="446"/>
      <c r="F19" s="446"/>
      <c r="G19" s="446"/>
      <c r="H19" s="447"/>
      <c r="I19" s="448"/>
    </row>
    <row r="20" spans="1:9" ht="12.75">
      <c r="A20" s="276" t="s">
        <v>112</v>
      </c>
      <c r="B20" s="727">
        <f t="shared" si="0"/>
        <v>1</v>
      </c>
      <c r="C20" s="728">
        <f>'Табл.2'!C16</f>
        <v>1</v>
      </c>
      <c r="D20" s="446"/>
      <c r="E20" s="446"/>
      <c r="F20" s="446"/>
      <c r="G20" s="446"/>
      <c r="H20" s="447"/>
      <c r="I20" s="448"/>
    </row>
    <row r="21" spans="1:9" ht="12.75">
      <c r="A21" s="276" t="s">
        <v>150</v>
      </c>
      <c r="B21" s="727">
        <f t="shared" si="0"/>
        <v>1</v>
      </c>
      <c r="C21" s="728">
        <f>'Табл.2'!C21</f>
        <v>1</v>
      </c>
      <c r="D21" s="446"/>
      <c r="E21" s="446"/>
      <c r="F21" s="446"/>
      <c r="G21" s="446"/>
      <c r="H21" s="447"/>
      <c r="I21" s="448"/>
    </row>
    <row r="22" spans="1:9" ht="12.75">
      <c r="A22" s="276" t="s">
        <v>151</v>
      </c>
      <c r="B22" s="455">
        <f t="shared" si="0"/>
        <v>0</v>
      </c>
      <c r="C22" s="452">
        <f>'Табл.2'!C22</f>
        <v>0</v>
      </c>
      <c r="D22" s="446"/>
      <c r="E22" s="446"/>
      <c r="F22" s="446"/>
      <c r="G22" s="446"/>
      <c r="H22" s="447"/>
      <c r="I22" s="448"/>
    </row>
    <row r="23" spans="1:9" ht="12.75">
      <c r="A23" s="276" t="s">
        <v>147</v>
      </c>
      <c r="B23" s="455">
        <f t="shared" si="0"/>
        <v>0</v>
      </c>
      <c r="C23" s="452">
        <f>'Табл.2'!C23</f>
        <v>0</v>
      </c>
      <c r="D23" s="446"/>
      <c r="E23" s="446"/>
      <c r="F23" s="446"/>
      <c r="G23" s="446"/>
      <c r="H23" s="447"/>
      <c r="I23" s="448"/>
    </row>
    <row r="24" spans="1:9" ht="13.5" thickBot="1">
      <c r="A24" s="277" t="s">
        <v>56</v>
      </c>
      <c r="B24" s="456">
        <f t="shared" si="0"/>
        <v>0</v>
      </c>
      <c r="C24" s="453">
        <f>'Табл.2'!C25</f>
        <v>0</v>
      </c>
      <c r="D24" s="449"/>
      <c r="E24" s="449"/>
      <c r="F24" s="449"/>
      <c r="G24" s="449"/>
      <c r="H24" s="450"/>
      <c r="I24" s="451"/>
    </row>
    <row r="28" spans="4:8" ht="12.75">
      <c r="D28" s="278" t="s">
        <v>5</v>
      </c>
      <c r="E28" s="279"/>
      <c r="F28" s="279"/>
      <c r="G28" s="279"/>
      <c r="H28" s="280" t="str">
        <f>'Осн.сведения'!D4</f>
        <v>Е.А. Наумова</v>
      </c>
    </row>
    <row r="29" ht="30" customHeight="1"/>
    <row r="30" ht="12.75">
      <c r="A30" s="281" t="s">
        <v>213</v>
      </c>
    </row>
    <row r="31" spans="1:9" ht="16.5" customHeight="1">
      <c r="A31" s="865" t="s">
        <v>214</v>
      </c>
      <c r="B31" s="866"/>
      <c r="C31" s="866"/>
      <c r="D31" s="866"/>
      <c r="E31" s="866"/>
      <c r="F31" s="866"/>
      <c r="G31" s="866"/>
      <c r="H31" s="866"/>
      <c r="I31" s="866"/>
    </row>
    <row r="32" spans="1:9" ht="3" customHeight="1">
      <c r="A32" s="282"/>
      <c r="B32" s="283"/>
      <c r="C32" s="283"/>
      <c r="D32" s="283"/>
      <c r="E32" s="283"/>
      <c r="F32" s="283"/>
      <c r="G32" s="283"/>
      <c r="H32" s="283"/>
      <c r="I32" s="283"/>
    </row>
    <row r="33" spans="1:9" ht="12.75" customHeight="1">
      <c r="A33" s="284" t="s">
        <v>215</v>
      </c>
      <c r="B33" s="285"/>
      <c r="C33" s="285"/>
      <c r="D33" s="286" t="s">
        <v>216</v>
      </c>
      <c r="E33" s="867" t="s">
        <v>217</v>
      </c>
      <c r="F33" s="867"/>
      <c r="G33" s="286" t="s">
        <v>2</v>
      </c>
      <c r="H33" s="285"/>
      <c r="I33" s="285"/>
    </row>
  </sheetData>
  <sheetProtection password="CCE7" sheet="1" objects="1" scenarios="1"/>
  <mergeCells count="17">
    <mergeCell ref="A1:I1"/>
    <mergeCell ref="A2:I2"/>
    <mergeCell ref="A4:A9"/>
    <mergeCell ref="B4:I4"/>
    <mergeCell ref="C5:I5"/>
    <mergeCell ref="F6:F9"/>
    <mergeCell ref="G6:G7"/>
    <mergeCell ref="A31:I31"/>
    <mergeCell ref="E33:F33"/>
    <mergeCell ref="H6:I6"/>
    <mergeCell ref="B7:B9"/>
    <mergeCell ref="C7:C9"/>
    <mergeCell ref="D7:D9"/>
    <mergeCell ref="H7:H9"/>
    <mergeCell ref="G8:G9"/>
    <mergeCell ref="C6:E6"/>
    <mergeCell ref="E7:E9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C13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34.125" style="261" customWidth="1"/>
    <col min="2" max="2" width="27.625" style="261" customWidth="1"/>
    <col min="3" max="3" width="27.375" style="261" customWidth="1"/>
    <col min="4" max="16384" width="9.125" style="261" customWidth="1"/>
  </cols>
  <sheetData>
    <row r="1" spans="1:3" ht="35.25" customHeight="1">
      <c r="A1" s="887" t="s">
        <v>306</v>
      </c>
      <c r="B1" s="887"/>
      <c r="C1" s="887"/>
    </row>
    <row r="2" spans="1:3" ht="21" customHeight="1">
      <c r="A2" s="888" t="str">
        <f>'Осн.сведения'!D3</f>
        <v>МОУ ВСОШ №2</v>
      </c>
      <c r="B2" s="888"/>
      <c r="C2" s="888"/>
    </row>
    <row r="3" spans="1:3" ht="21" customHeight="1">
      <c r="A3" s="287"/>
      <c r="B3" s="287"/>
      <c r="C3" s="287"/>
    </row>
    <row r="4" spans="1:3" ht="21" customHeight="1" thickBot="1">
      <c r="A4" s="288"/>
      <c r="C4" s="289" t="s">
        <v>92</v>
      </c>
    </row>
    <row r="5" spans="1:3" ht="25.5" customHeight="1">
      <c r="A5" s="889" t="str">
        <f>CONCATENATE("Выпускники с ОВЗ в ",'Осн.сведения'!F5," году")</f>
        <v>Выпускники с ОВЗ в 2015 году</v>
      </c>
      <c r="B5" s="290" t="s">
        <v>201</v>
      </c>
      <c r="C5" s="290" t="s">
        <v>218</v>
      </c>
    </row>
    <row r="6" spans="1:3" ht="25.5" customHeight="1" thickBot="1">
      <c r="A6" s="890"/>
      <c r="B6" s="597">
        <f>'Табл.2'!D28</f>
        <v>1</v>
      </c>
      <c r="C6" s="596"/>
    </row>
    <row r="13" spans="1:3" ht="15">
      <c r="A13" s="291" t="s">
        <v>5</v>
      </c>
      <c r="B13" s="292"/>
      <c r="C13" s="293" t="str">
        <f>'Осн.сведения'!D4</f>
        <v>Е.А. Наумова</v>
      </c>
    </row>
  </sheetData>
  <sheetProtection password="CCE7" sheet="1" objects="1" scenarios="1"/>
  <mergeCells count="3">
    <mergeCell ref="A1:C1"/>
    <mergeCell ref="A2:C2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/>
  <dimension ref="A1:AE22"/>
  <sheetViews>
    <sheetView showZeros="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3.375" style="137" customWidth="1"/>
    <col min="2" max="2" width="15.00390625" style="137" customWidth="1"/>
    <col min="3" max="4" width="5.25390625" style="137" customWidth="1"/>
    <col min="5" max="5" width="5.00390625" style="137" customWidth="1"/>
    <col min="6" max="31" width="4.75390625" style="137" customWidth="1"/>
    <col min="32" max="16384" width="9.125" style="137" customWidth="1"/>
  </cols>
  <sheetData>
    <row r="1" spans="1:31" ht="15.75">
      <c r="A1" s="897" t="str">
        <f>CONCATENATE("Информация об участии в ЕГЭ в ",'Осн.сведения'!F5," году лиц с ограниченными возможностями здоровья")</f>
        <v>Информация об участии в ЕГЭ в 2015 году лиц с ограниченными возможностями здоровья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</row>
    <row r="2" spans="1:31" ht="15.75">
      <c r="A2" s="897" t="str">
        <f>'Осн.сведения'!D3</f>
        <v>МОУ ВСОШ №2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</row>
    <row r="3" spans="1:30" ht="21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28:31" ht="15.75" customHeight="1" thickBot="1">
      <c r="AB4" s="898" t="s">
        <v>87</v>
      </c>
      <c r="AC4" s="898"/>
      <c r="AD4" s="898"/>
      <c r="AE4" s="898"/>
    </row>
    <row r="5" spans="1:31" ht="15" customHeight="1">
      <c r="A5" s="899" t="s">
        <v>216</v>
      </c>
      <c r="B5" s="902" t="s">
        <v>275</v>
      </c>
      <c r="C5" s="905" t="s">
        <v>220</v>
      </c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906"/>
      <c r="AC5" s="906"/>
      <c r="AD5" s="906"/>
      <c r="AE5" s="907"/>
    </row>
    <row r="6" spans="1:31" ht="15" customHeight="1">
      <c r="A6" s="900"/>
      <c r="B6" s="903"/>
      <c r="C6" s="910" t="s">
        <v>276</v>
      </c>
      <c r="D6" s="913" t="s">
        <v>221</v>
      </c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4"/>
      <c r="AD6" s="914"/>
      <c r="AE6" s="915"/>
    </row>
    <row r="7" spans="1:31" ht="39" customHeight="1">
      <c r="A7" s="900"/>
      <c r="B7" s="903"/>
      <c r="C7" s="911"/>
      <c r="D7" s="916" t="s">
        <v>276</v>
      </c>
      <c r="E7" s="916" t="s">
        <v>277</v>
      </c>
      <c r="F7" s="893" t="s">
        <v>222</v>
      </c>
      <c r="G7" s="894"/>
      <c r="H7" s="893" t="s">
        <v>223</v>
      </c>
      <c r="I7" s="894"/>
      <c r="J7" s="893" t="s">
        <v>224</v>
      </c>
      <c r="K7" s="894"/>
      <c r="L7" s="893" t="s">
        <v>225</v>
      </c>
      <c r="M7" s="894"/>
      <c r="N7" s="893" t="s">
        <v>226</v>
      </c>
      <c r="O7" s="894"/>
      <c r="P7" s="893" t="s">
        <v>278</v>
      </c>
      <c r="Q7" s="894"/>
      <c r="R7" s="893" t="s">
        <v>227</v>
      </c>
      <c r="S7" s="894"/>
      <c r="T7" s="893" t="s">
        <v>279</v>
      </c>
      <c r="U7" s="894"/>
      <c r="V7" s="893" t="s">
        <v>228</v>
      </c>
      <c r="W7" s="894"/>
      <c r="X7" s="895" t="s">
        <v>229</v>
      </c>
      <c r="Y7" s="896"/>
      <c r="Z7" s="895" t="s">
        <v>265</v>
      </c>
      <c r="AA7" s="896"/>
      <c r="AB7" s="895" t="s">
        <v>230</v>
      </c>
      <c r="AC7" s="896"/>
      <c r="AD7" s="908" t="s">
        <v>231</v>
      </c>
      <c r="AE7" s="909"/>
    </row>
    <row r="8" spans="1:31" ht="39" customHeight="1" thickBot="1">
      <c r="A8" s="901"/>
      <c r="B8" s="904"/>
      <c r="C8" s="912"/>
      <c r="D8" s="917"/>
      <c r="E8" s="917"/>
      <c r="F8" s="295" t="s">
        <v>280</v>
      </c>
      <c r="G8" s="620" t="s">
        <v>281</v>
      </c>
      <c r="H8" s="295" t="s">
        <v>280</v>
      </c>
      <c r="I8" s="620" t="s">
        <v>281</v>
      </c>
      <c r="J8" s="295" t="s">
        <v>280</v>
      </c>
      <c r="K8" s="620" t="s">
        <v>281</v>
      </c>
      <c r="L8" s="295" t="s">
        <v>280</v>
      </c>
      <c r="M8" s="620" t="s">
        <v>281</v>
      </c>
      <c r="N8" s="295" t="s">
        <v>280</v>
      </c>
      <c r="O8" s="620" t="s">
        <v>281</v>
      </c>
      <c r="P8" s="295" t="s">
        <v>280</v>
      </c>
      <c r="Q8" s="620" t="s">
        <v>281</v>
      </c>
      <c r="R8" s="295" t="s">
        <v>280</v>
      </c>
      <c r="S8" s="620" t="s">
        <v>281</v>
      </c>
      <c r="T8" s="295" t="s">
        <v>280</v>
      </c>
      <c r="U8" s="620" t="s">
        <v>281</v>
      </c>
      <c r="V8" s="295" t="s">
        <v>280</v>
      </c>
      <c r="W8" s="620" t="s">
        <v>281</v>
      </c>
      <c r="X8" s="295" t="s">
        <v>280</v>
      </c>
      <c r="Y8" s="620" t="s">
        <v>281</v>
      </c>
      <c r="Z8" s="295" t="s">
        <v>280</v>
      </c>
      <c r="AA8" s="620" t="s">
        <v>281</v>
      </c>
      <c r="AB8" s="295" t="s">
        <v>280</v>
      </c>
      <c r="AC8" s="600" t="s">
        <v>281</v>
      </c>
      <c r="AD8" s="295" t="s">
        <v>280</v>
      </c>
      <c r="AE8" s="615" t="s">
        <v>281</v>
      </c>
    </row>
    <row r="9" spans="1:31" ht="18" customHeight="1">
      <c r="A9" s="621" t="s">
        <v>46</v>
      </c>
      <c r="B9" s="622" t="s">
        <v>160</v>
      </c>
      <c r="C9" s="623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5"/>
      <c r="W9" s="625"/>
      <c r="X9" s="625"/>
      <c r="Y9" s="625"/>
      <c r="Z9" s="625"/>
      <c r="AA9" s="625"/>
      <c r="AB9" s="625"/>
      <c r="AC9" s="626"/>
      <c r="AD9" s="626"/>
      <c r="AE9" s="627"/>
    </row>
    <row r="10" spans="1:31" ht="18" customHeight="1">
      <c r="A10" s="628" t="s">
        <v>47</v>
      </c>
      <c r="B10" s="629" t="s">
        <v>161</v>
      </c>
      <c r="C10" s="630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26"/>
      <c r="W10" s="626"/>
      <c r="X10" s="626"/>
      <c r="Y10" s="626"/>
      <c r="Z10" s="626"/>
      <c r="AA10" s="626"/>
      <c r="AB10" s="626"/>
      <c r="AC10" s="632"/>
      <c r="AD10" s="632"/>
      <c r="AE10" s="633"/>
    </row>
    <row r="11" spans="1:31" ht="18" customHeight="1">
      <c r="A11" s="628" t="s">
        <v>48</v>
      </c>
      <c r="B11" s="629" t="s">
        <v>162</v>
      </c>
      <c r="C11" s="630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26"/>
      <c r="W11" s="626"/>
      <c r="X11" s="626"/>
      <c r="Y11" s="626"/>
      <c r="Z11" s="626"/>
      <c r="AA11" s="626"/>
      <c r="AB11" s="626"/>
      <c r="AC11" s="632"/>
      <c r="AD11" s="632"/>
      <c r="AE11" s="633"/>
    </row>
    <row r="12" spans="1:31" ht="18" customHeight="1">
      <c r="A12" s="628" t="s">
        <v>49</v>
      </c>
      <c r="B12" s="629" t="s">
        <v>163</v>
      </c>
      <c r="C12" s="630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26"/>
      <c r="W12" s="626"/>
      <c r="X12" s="626"/>
      <c r="Y12" s="626"/>
      <c r="Z12" s="626"/>
      <c r="AA12" s="626"/>
      <c r="AB12" s="626"/>
      <c r="AC12" s="632"/>
      <c r="AD12" s="632"/>
      <c r="AE12" s="633"/>
    </row>
    <row r="13" spans="1:31" ht="42" customHeight="1">
      <c r="A13" s="634" t="s">
        <v>50</v>
      </c>
      <c r="B13" s="635" t="s">
        <v>164</v>
      </c>
      <c r="C13" s="630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26"/>
      <c r="W13" s="626"/>
      <c r="X13" s="626"/>
      <c r="Y13" s="626"/>
      <c r="Z13" s="626"/>
      <c r="AA13" s="626"/>
      <c r="AB13" s="626"/>
      <c r="AC13" s="632"/>
      <c r="AD13" s="632"/>
      <c r="AE13" s="633"/>
    </row>
    <row r="14" spans="1:31" ht="52.5" customHeight="1">
      <c r="A14" s="636" t="s">
        <v>51</v>
      </c>
      <c r="B14" s="637" t="s">
        <v>165</v>
      </c>
      <c r="C14" s="630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26"/>
      <c r="W14" s="626"/>
      <c r="X14" s="626"/>
      <c r="Y14" s="626"/>
      <c r="Z14" s="626"/>
      <c r="AA14" s="626"/>
      <c r="AB14" s="626"/>
      <c r="AC14" s="632"/>
      <c r="AD14" s="632"/>
      <c r="AE14" s="633"/>
    </row>
    <row r="15" spans="1:31" ht="39" customHeight="1">
      <c r="A15" s="636" t="s">
        <v>52</v>
      </c>
      <c r="B15" s="638" t="s">
        <v>166</v>
      </c>
      <c r="C15" s="630">
        <v>1</v>
      </c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26"/>
      <c r="W15" s="626"/>
      <c r="X15" s="626"/>
      <c r="Y15" s="626"/>
      <c r="Z15" s="626"/>
      <c r="AA15" s="626"/>
      <c r="AB15" s="626"/>
      <c r="AC15" s="632"/>
      <c r="AD15" s="632"/>
      <c r="AE15" s="633"/>
    </row>
    <row r="16" spans="1:31" ht="18" customHeight="1" thickBot="1">
      <c r="A16" s="628" t="s">
        <v>53</v>
      </c>
      <c r="B16" s="639" t="s">
        <v>167</v>
      </c>
      <c r="C16" s="640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2"/>
      <c r="W16" s="642"/>
      <c r="X16" s="642"/>
      <c r="Y16" s="642"/>
      <c r="Z16" s="642"/>
      <c r="AA16" s="642"/>
      <c r="AB16" s="642"/>
      <c r="AC16" s="643"/>
      <c r="AD16" s="643"/>
      <c r="AE16" s="644"/>
    </row>
    <row r="17" spans="1:31" ht="18" customHeight="1" thickBot="1">
      <c r="A17" s="891" t="s">
        <v>232</v>
      </c>
      <c r="B17" s="892"/>
      <c r="C17" s="457">
        <f>SUM(C9:C16)</f>
        <v>1</v>
      </c>
      <c r="D17" s="458">
        <f>SUM(D9:D16)</f>
        <v>0</v>
      </c>
      <c r="E17" s="458">
        <f>SUM(E9:E16)</f>
        <v>0</v>
      </c>
      <c r="F17" s="458">
        <f>SUM(F9:F16)</f>
        <v>0</v>
      </c>
      <c r="G17" s="458">
        <f aca="true" t="shared" si="0" ref="G17:AD17">SUM(G9:G16)</f>
        <v>0</v>
      </c>
      <c r="H17" s="458">
        <f t="shared" si="0"/>
        <v>0</v>
      </c>
      <c r="I17" s="458">
        <f t="shared" si="0"/>
        <v>0</v>
      </c>
      <c r="J17" s="458">
        <f t="shared" si="0"/>
        <v>0</v>
      </c>
      <c r="K17" s="458">
        <f t="shared" si="0"/>
        <v>0</v>
      </c>
      <c r="L17" s="458">
        <f t="shared" si="0"/>
        <v>0</v>
      </c>
      <c r="M17" s="458">
        <f t="shared" si="0"/>
        <v>0</v>
      </c>
      <c r="N17" s="458">
        <f t="shared" si="0"/>
        <v>0</v>
      </c>
      <c r="O17" s="458">
        <f t="shared" si="0"/>
        <v>0</v>
      </c>
      <c r="P17" s="458">
        <f t="shared" si="0"/>
        <v>0</v>
      </c>
      <c r="Q17" s="458">
        <f t="shared" si="0"/>
        <v>0</v>
      </c>
      <c r="R17" s="458">
        <f t="shared" si="0"/>
        <v>0</v>
      </c>
      <c r="S17" s="458">
        <f t="shared" si="0"/>
        <v>0</v>
      </c>
      <c r="T17" s="458">
        <f t="shared" si="0"/>
        <v>0</v>
      </c>
      <c r="U17" s="458">
        <f t="shared" si="0"/>
        <v>0</v>
      </c>
      <c r="V17" s="458">
        <f t="shared" si="0"/>
        <v>0</v>
      </c>
      <c r="W17" s="458">
        <f t="shared" si="0"/>
        <v>0</v>
      </c>
      <c r="X17" s="458">
        <f t="shared" si="0"/>
        <v>0</v>
      </c>
      <c r="Y17" s="458">
        <f t="shared" si="0"/>
        <v>0</v>
      </c>
      <c r="Z17" s="458">
        <f t="shared" si="0"/>
        <v>0</v>
      </c>
      <c r="AA17" s="458">
        <f t="shared" si="0"/>
        <v>0</v>
      </c>
      <c r="AB17" s="458">
        <f t="shared" si="0"/>
        <v>0</v>
      </c>
      <c r="AC17" s="458">
        <f t="shared" si="0"/>
        <v>0</v>
      </c>
      <c r="AD17" s="458">
        <f t="shared" si="0"/>
        <v>0</v>
      </c>
      <c r="AE17" s="459">
        <f>SUM(AE9:AE16)</f>
        <v>0</v>
      </c>
    </row>
    <row r="22" spans="9:21" ht="12.75">
      <c r="I22" s="302"/>
      <c r="J22" s="237"/>
      <c r="K22" s="302" t="s">
        <v>5</v>
      </c>
      <c r="L22" s="237"/>
      <c r="M22" s="138"/>
      <c r="N22" s="138"/>
      <c r="O22" s="138"/>
      <c r="P22" s="138"/>
      <c r="Q22" s="138"/>
      <c r="R22" s="138"/>
      <c r="S22" s="645"/>
      <c r="U22" s="303" t="str">
        <f>'Осн.сведения'!D4</f>
        <v>Е.А. Наумова</v>
      </c>
    </row>
  </sheetData>
  <sheetProtection password="CCE7" sheet="1" objects="1" scenarios="1"/>
  <mergeCells count="24">
    <mergeCell ref="J7:K7"/>
    <mergeCell ref="L7:M7"/>
    <mergeCell ref="F7:G7"/>
    <mergeCell ref="H7:I7"/>
    <mergeCell ref="A1:AE1"/>
    <mergeCell ref="A2:AE2"/>
    <mergeCell ref="AB4:AE4"/>
    <mergeCell ref="A5:A8"/>
    <mergeCell ref="B5:B8"/>
    <mergeCell ref="C5:AE5"/>
    <mergeCell ref="AD7:AE7"/>
    <mergeCell ref="AB7:AC7"/>
    <mergeCell ref="N7:O7"/>
    <mergeCell ref="P7:Q7"/>
    <mergeCell ref="A17:B17"/>
    <mergeCell ref="R7:S7"/>
    <mergeCell ref="T7:U7"/>
    <mergeCell ref="V7:W7"/>
    <mergeCell ref="X7:Y7"/>
    <mergeCell ref="Z7:AA7"/>
    <mergeCell ref="C6:C8"/>
    <mergeCell ref="D6:AE6"/>
    <mergeCell ref="D7:D8"/>
    <mergeCell ref="E7:E8"/>
  </mergeCells>
  <printOptions/>
  <pageMargins left="0.3937007874015748" right="0.1968503937007874" top="0.7480314960629921" bottom="0.7480314960629921" header="0.31496062992125984" footer="0.31496062992125984"/>
  <pageSetup horizontalDpi="200" verticalDpi="2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2"/>
  <dimension ref="A1:O23"/>
  <sheetViews>
    <sheetView showZeros="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37" customWidth="1"/>
    <col min="2" max="2" width="21.00390625" style="137" customWidth="1"/>
    <col min="3" max="4" width="9.625" style="137" customWidth="1"/>
    <col min="5" max="11" width="8.75390625" style="137" customWidth="1"/>
    <col min="12" max="14" width="9.125" style="137" customWidth="1"/>
    <col min="15" max="15" width="9.625" style="137" customWidth="1"/>
    <col min="16" max="16384" width="9.125" style="137" customWidth="1"/>
  </cols>
  <sheetData>
    <row r="1" spans="1:15" ht="15">
      <c r="A1" s="920" t="str">
        <f>CONCATENATE("Информация об участии в ОГЭ в новой форме в ",'Осн.сведения'!F5," году лиц с ограниченными возможностями здоровья (9 кл.)")</f>
        <v>Информация об участии в ОГЭ в новой форме в 2015 году лиц с ограниченными возможностями здоровья (9 кл.)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</row>
    <row r="2" spans="1:15" ht="15">
      <c r="A2" s="921" t="str">
        <f>'Осн.сведения'!D3</f>
        <v>МОУ ВСОШ №2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</row>
    <row r="3" spans="1:15" ht="17.2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1:15" ht="17.25" customHeight="1" thickBot="1">
      <c r="K4" s="922" t="s">
        <v>91</v>
      </c>
      <c r="L4" s="922"/>
      <c r="M4" s="922"/>
      <c r="N4" s="922"/>
      <c r="O4" s="922"/>
    </row>
    <row r="5" spans="1:15" ht="15" customHeight="1" thickBot="1">
      <c r="A5" s="923" t="s">
        <v>216</v>
      </c>
      <c r="B5" s="926" t="s">
        <v>219</v>
      </c>
      <c r="C5" s="929" t="s">
        <v>220</v>
      </c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1"/>
    </row>
    <row r="6" spans="1:15" ht="15" customHeight="1">
      <c r="A6" s="924"/>
      <c r="B6" s="927"/>
      <c r="C6" s="932" t="s">
        <v>120</v>
      </c>
      <c r="D6" s="934" t="s">
        <v>282</v>
      </c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649"/>
    </row>
    <row r="7" spans="1:15" ht="30" customHeight="1" thickBot="1">
      <c r="A7" s="925"/>
      <c r="B7" s="928"/>
      <c r="C7" s="933"/>
      <c r="D7" s="296" t="s">
        <v>120</v>
      </c>
      <c r="E7" s="296" t="s">
        <v>222</v>
      </c>
      <c r="F7" s="296" t="s">
        <v>283</v>
      </c>
      <c r="G7" s="296" t="s">
        <v>225</v>
      </c>
      <c r="H7" s="296" t="s">
        <v>226</v>
      </c>
      <c r="I7" s="296" t="s">
        <v>279</v>
      </c>
      <c r="J7" s="296" t="s">
        <v>228</v>
      </c>
      <c r="K7" s="296" t="s">
        <v>278</v>
      </c>
      <c r="L7" s="600" t="s">
        <v>229</v>
      </c>
      <c r="M7" s="600" t="s">
        <v>265</v>
      </c>
      <c r="N7" s="601" t="s">
        <v>266</v>
      </c>
      <c r="O7" s="602" t="s">
        <v>234</v>
      </c>
    </row>
    <row r="8" spans="1:15" ht="18" customHeight="1">
      <c r="A8" s="297" t="s">
        <v>46</v>
      </c>
      <c r="B8" s="298" t="s">
        <v>160</v>
      </c>
      <c r="C8" s="650"/>
      <c r="D8" s="651"/>
      <c r="E8" s="651"/>
      <c r="F8" s="651"/>
      <c r="G8" s="651"/>
      <c r="H8" s="651"/>
      <c r="I8" s="651"/>
      <c r="J8" s="651"/>
      <c r="K8" s="651"/>
      <c r="L8" s="443"/>
      <c r="M8" s="443"/>
      <c r="N8" s="651"/>
      <c r="O8" s="652"/>
    </row>
    <row r="9" spans="1:15" ht="18" customHeight="1">
      <c r="A9" s="299" t="s">
        <v>47</v>
      </c>
      <c r="B9" s="300" t="s">
        <v>161</v>
      </c>
      <c r="C9" s="653"/>
      <c r="D9" s="654"/>
      <c r="E9" s="654"/>
      <c r="F9" s="654"/>
      <c r="G9" s="654"/>
      <c r="H9" s="654"/>
      <c r="I9" s="654"/>
      <c r="J9" s="654"/>
      <c r="K9" s="654"/>
      <c r="L9" s="655"/>
      <c r="M9" s="655"/>
      <c r="N9" s="654"/>
      <c r="O9" s="656"/>
    </row>
    <row r="10" spans="1:15" ht="18" customHeight="1">
      <c r="A10" s="299" t="s">
        <v>48</v>
      </c>
      <c r="B10" s="300" t="s">
        <v>235</v>
      </c>
      <c r="C10" s="653"/>
      <c r="D10" s="654"/>
      <c r="E10" s="654"/>
      <c r="F10" s="654"/>
      <c r="G10" s="654"/>
      <c r="H10" s="654"/>
      <c r="I10" s="654"/>
      <c r="J10" s="654"/>
      <c r="K10" s="654"/>
      <c r="L10" s="655"/>
      <c r="M10" s="655"/>
      <c r="N10" s="654"/>
      <c r="O10" s="656"/>
    </row>
    <row r="11" spans="1:15" ht="18" customHeight="1">
      <c r="A11" s="299" t="s">
        <v>49</v>
      </c>
      <c r="B11" s="300" t="s">
        <v>236</v>
      </c>
      <c r="C11" s="653"/>
      <c r="D11" s="654"/>
      <c r="E11" s="654"/>
      <c r="F11" s="654"/>
      <c r="G11" s="654"/>
      <c r="H11" s="654"/>
      <c r="I11" s="654"/>
      <c r="J11" s="654"/>
      <c r="K11" s="654"/>
      <c r="L11" s="655"/>
      <c r="M11" s="655"/>
      <c r="N11" s="654"/>
      <c r="O11" s="656"/>
    </row>
    <row r="12" spans="1:15" ht="27" customHeight="1">
      <c r="A12" s="306" t="s">
        <v>50</v>
      </c>
      <c r="B12" s="307" t="s">
        <v>165</v>
      </c>
      <c r="C12" s="653"/>
      <c r="D12" s="654"/>
      <c r="E12" s="654"/>
      <c r="F12" s="654"/>
      <c r="G12" s="654"/>
      <c r="H12" s="654"/>
      <c r="I12" s="654"/>
      <c r="J12" s="654"/>
      <c r="K12" s="654"/>
      <c r="L12" s="655"/>
      <c r="M12" s="655"/>
      <c r="N12" s="654"/>
      <c r="O12" s="656"/>
    </row>
    <row r="13" spans="1:15" ht="18" customHeight="1">
      <c r="A13" s="299" t="s">
        <v>51</v>
      </c>
      <c r="B13" s="300" t="s">
        <v>237</v>
      </c>
      <c r="C13" s="653"/>
      <c r="D13" s="654"/>
      <c r="E13" s="654"/>
      <c r="F13" s="654"/>
      <c r="G13" s="654"/>
      <c r="H13" s="654"/>
      <c r="I13" s="654"/>
      <c r="J13" s="654"/>
      <c r="K13" s="654"/>
      <c r="L13" s="655"/>
      <c r="M13" s="655"/>
      <c r="N13" s="654"/>
      <c r="O13" s="656"/>
    </row>
    <row r="14" spans="1:15" ht="27" customHeight="1">
      <c r="A14" s="299" t="s">
        <v>52</v>
      </c>
      <c r="B14" s="300" t="s">
        <v>238</v>
      </c>
      <c r="C14" s="653"/>
      <c r="D14" s="654"/>
      <c r="E14" s="654"/>
      <c r="F14" s="654"/>
      <c r="G14" s="654"/>
      <c r="H14" s="654"/>
      <c r="I14" s="654"/>
      <c r="J14" s="654"/>
      <c r="K14" s="654"/>
      <c r="L14" s="655"/>
      <c r="M14" s="655"/>
      <c r="N14" s="654"/>
      <c r="O14" s="656"/>
    </row>
    <row r="15" spans="1:15" ht="27" customHeight="1">
      <c r="A15" s="299" t="s">
        <v>53</v>
      </c>
      <c r="B15" s="300" t="s">
        <v>239</v>
      </c>
      <c r="C15" s="653">
        <v>1</v>
      </c>
      <c r="D15" s="654"/>
      <c r="E15" s="654"/>
      <c r="F15" s="654"/>
      <c r="G15" s="654"/>
      <c r="H15" s="654"/>
      <c r="I15" s="654"/>
      <c r="J15" s="654"/>
      <c r="K15" s="654"/>
      <c r="L15" s="655"/>
      <c r="M15" s="655"/>
      <c r="N15" s="654"/>
      <c r="O15" s="656"/>
    </row>
    <row r="16" spans="1:15" ht="18" customHeight="1">
      <c r="A16" s="299" t="s">
        <v>54</v>
      </c>
      <c r="B16" s="300" t="s">
        <v>240</v>
      </c>
      <c r="C16" s="653"/>
      <c r="D16" s="654"/>
      <c r="E16" s="654"/>
      <c r="F16" s="654"/>
      <c r="G16" s="654"/>
      <c r="H16" s="654"/>
      <c r="I16" s="654"/>
      <c r="J16" s="654"/>
      <c r="K16" s="654"/>
      <c r="L16" s="655"/>
      <c r="M16" s="655"/>
      <c r="N16" s="654"/>
      <c r="O16" s="656"/>
    </row>
    <row r="17" spans="1:15" ht="18" customHeight="1" thickBot="1">
      <c r="A17" s="308" t="s">
        <v>55</v>
      </c>
      <c r="B17" s="301" t="s">
        <v>167</v>
      </c>
      <c r="C17" s="657"/>
      <c r="D17" s="658"/>
      <c r="E17" s="658"/>
      <c r="F17" s="658"/>
      <c r="G17" s="658"/>
      <c r="H17" s="658"/>
      <c r="I17" s="658"/>
      <c r="J17" s="658"/>
      <c r="K17" s="658"/>
      <c r="L17" s="659"/>
      <c r="M17" s="659"/>
      <c r="N17" s="660"/>
      <c r="O17" s="661"/>
    </row>
    <row r="18" spans="1:15" ht="18" customHeight="1" thickBot="1">
      <c r="A18" s="918" t="s">
        <v>232</v>
      </c>
      <c r="B18" s="919"/>
      <c r="C18" s="662">
        <f aca="true" t="shared" si="0" ref="C18:I18">SUM(C8:C17)</f>
        <v>1</v>
      </c>
      <c r="D18" s="459">
        <f t="shared" si="0"/>
        <v>0</v>
      </c>
      <c r="E18" s="458">
        <f t="shared" si="0"/>
        <v>0</v>
      </c>
      <c r="F18" s="458">
        <f t="shared" si="0"/>
        <v>0</v>
      </c>
      <c r="G18" s="458">
        <f t="shared" si="0"/>
        <v>0</v>
      </c>
      <c r="H18" s="458">
        <f t="shared" si="0"/>
        <v>0</v>
      </c>
      <c r="I18" s="458">
        <f t="shared" si="0"/>
        <v>0</v>
      </c>
      <c r="J18" s="458">
        <f aca="true" t="shared" si="1" ref="J18:O18">SUM(J8:J17)</f>
        <v>0</v>
      </c>
      <c r="K18" s="458">
        <f t="shared" si="1"/>
        <v>0</v>
      </c>
      <c r="L18" s="458">
        <f t="shared" si="1"/>
        <v>0</v>
      </c>
      <c r="M18" s="458">
        <f t="shared" si="1"/>
        <v>0</v>
      </c>
      <c r="N18" s="458">
        <f t="shared" si="1"/>
        <v>0</v>
      </c>
      <c r="O18" s="341">
        <f t="shared" si="1"/>
        <v>0</v>
      </c>
    </row>
    <row r="23" spans="6:9" ht="12.75">
      <c r="F23" s="302" t="s">
        <v>5</v>
      </c>
      <c r="G23" s="138"/>
      <c r="H23" s="138"/>
      <c r="I23" s="303" t="str">
        <f>'Осн.сведения'!D4</f>
        <v>Е.А. Наумова</v>
      </c>
    </row>
  </sheetData>
  <sheetProtection password="CCE7" sheet="1" objects="1" scenarios="1"/>
  <mergeCells count="9">
    <mergeCell ref="A18:B18"/>
    <mergeCell ref="A1:O1"/>
    <mergeCell ref="A2:O2"/>
    <mergeCell ref="K4:O4"/>
    <mergeCell ref="A5:A7"/>
    <mergeCell ref="B5:B7"/>
    <mergeCell ref="C5:O5"/>
    <mergeCell ref="C6:C7"/>
    <mergeCell ref="D6:N6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3"/>
  <dimension ref="A1:E15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28.75390625" style="261" customWidth="1"/>
    <col min="2" max="2" width="18.375" style="261" customWidth="1"/>
    <col min="3" max="5" width="14.75390625" style="261" customWidth="1"/>
    <col min="6" max="16384" width="9.125" style="261" customWidth="1"/>
  </cols>
  <sheetData>
    <row r="1" spans="1:5" ht="18">
      <c r="A1" s="936" t="s">
        <v>328</v>
      </c>
      <c r="B1" s="936"/>
      <c r="C1" s="936"/>
      <c r="D1" s="936"/>
      <c r="E1" s="936"/>
    </row>
    <row r="2" spans="1:5" ht="18">
      <c r="A2" s="936" t="str">
        <f>CONCATENATE("претендентами в ",'Осн.сведения'!F5," году")</f>
        <v>претендентами в 2015 году</v>
      </c>
      <c r="B2" s="936"/>
      <c r="C2" s="936"/>
      <c r="D2" s="936"/>
      <c r="E2" s="936"/>
    </row>
    <row r="3" spans="1:5" ht="21.75" customHeight="1">
      <c r="A3" s="936" t="str">
        <f>'Осн.сведения'!D3</f>
        <v>МОУ ВСОШ №2</v>
      </c>
      <c r="B3" s="936"/>
      <c r="C3" s="936"/>
      <c r="D3" s="936"/>
      <c r="E3" s="936"/>
    </row>
    <row r="4" ht="51.75" customHeight="1" thickBot="1">
      <c r="E4" s="711" t="s">
        <v>312</v>
      </c>
    </row>
    <row r="5" spans="1:5" ht="48" customHeight="1" thickBot="1">
      <c r="A5" s="309"/>
      <c r="B5" s="310" t="s">
        <v>241</v>
      </c>
      <c r="C5" s="311" t="s">
        <v>242</v>
      </c>
      <c r="D5" s="312" t="s">
        <v>243</v>
      </c>
      <c r="E5" s="313" t="s">
        <v>244</v>
      </c>
    </row>
    <row r="6" spans="1:5" ht="43.5" customHeight="1">
      <c r="A6" s="663" t="s">
        <v>245</v>
      </c>
      <c r="B6" s="692"/>
      <c r="C6" s="692"/>
      <c r="D6" s="717"/>
      <c r="E6" s="646"/>
    </row>
    <row r="7" spans="1:5" ht="43.5" customHeight="1" thickBot="1">
      <c r="A7" s="664" t="s">
        <v>246</v>
      </c>
      <c r="B7" s="715"/>
      <c r="C7" s="715"/>
      <c r="D7" s="665" t="s">
        <v>309</v>
      </c>
      <c r="E7" s="716"/>
    </row>
    <row r="8" spans="1:5" ht="43.5" customHeight="1" thickBot="1">
      <c r="A8" s="666"/>
      <c r="B8" s="667"/>
      <c r="C8" s="667"/>
      <c r="D8" s="668"/>
      <c r="E8" s="667"/>
    </row>
    <row r="9" spans="1:5" ht="48" customHeight="1" thickBot="1">
      <c r="A9" s="669"/>
      <c r="B9" s="310" t="s">
        <v>241</v>
      </c>
      <c r="C9" s="670" t="s">
        <v>197</v>
      </c>
      <c r="D9" s="671"/>
      <c r="E9" s="672"/>
    </row>
    <row r="10" spans="1:5" ht="78.75" customHeight="1" thickBot="1">
      <c r="A10" s="673" t="s">
        <v>284</v>
      </c>
      <c r="B10" s="693"/>
      <c r="C10" s="694"/>
      <c r="D10" s="672"/>
      <c r="E10" s="672"/>
    </row>
    <row r="15" spans="1:4" ht="15.75">
      <c r="A15" s="304" t="s">
        <v>5</v>
      </c>
      <c r="B15" s="314"/>
      <c r="C15" s="292"/>
      <c r="D15" s="315" t="str">
        <f>'Осн.сведения'!D4</f>
        <v>Е.А. Наумова</v>
      </c>
    </row>
  </sheetData>
  <sheetProtection password="CCE7" sheet="1" objects="1" scenarios="1"/>
  <mergeCells count="3">
    <mergeCell ref="A1:E1"/>
    <mergeCell ref="A2:E2"/>
    <mergeCell ref="A3:E3"/>
  </mergeCells>
  <printOptions/>
  <pageMargins left="0.7874015748031497" right="0.1968503937007874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Moryakova</dc:creator>
  <cp:keywords/>
  <dc:description/>
  <cp:lastModifiedBy>ННБ</cp:lastModifiedBy>
  <cp:lastPrinted>2015-07-03T08:13:57Z</cp:lastPrinted>
  <dcterms:created xsi:type="dcterms:W3CDTF">2005-03-15T11:09:33Z</dcterms:created>
  <dcterms:modified xsi:type="dcterms:W3CDTF">2015-07-06T06:55:23Z</dcterms:modified>
  <cp:category/>
  <cp:version/>
  <cp:contentType/>
  <cp:contentStatus/>
</cp:coreProperties>
</file>