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8774" windowHeight="10651" tabRatio="849"/>
  </bookViews>
  <sheets>
    <sheet name=" калькуляция" sheetId="1" r:id="rId1"/>
    <sheet name="Приложение 1" sheetId="7" r:id="rId2"/>
    <sheet name="Приложение 2" sheetId="8" r:id="rId3"/>
    <sheet name="Приложение 3" sheetId="9" r:id="rId4"/>
    <sheet name="Приложение 4" sheetId="10" r:id="rId5"/>
    <sheet name="Приложение 5 " sheetId="12" r:id="rId6"/>
    <sheet name="коммуналка" sheetId="3" r:id="rId7"/>
  </sheets>
  <definedNames>
    <definedName name="_GoBack" localSheetId="0">' калькуляция'!#REF!</definedName>
    <definedName name="_xlnm.Print_Area" localSheetId="0">' калькуляция'!$A$1:$C$33</definedName>
    <definedName name="_xlnm.Print_Area" localSheetId="1">'Приложение 1'!$A$1:$F$28</definedName>
    <definedName name="_xlnm.Print_Area" localSheetId="2">'Приложение 2'!$A$1:$E$41</definedName>
    <definedName name="_xlnm.Print_Area" localSheetId="3">'Приложение 3'!$A$1:$F$20</definedName>
    <definedName name="_xlnm.Print_Area" localSheetId="4">'Приложение 4'!$A$1:$C$16</definedName>
    <definedName name="_xlnm.Print_Area" localSheetId="5">'Приложение 5 '!$A$1:$C$24</definedName>
  </definedNames>
  <calcPr calcId="124519"/>
</workbook>
</file>

<file path=xl/calcChain.xml><?xml version="1.0" encoding="utf-8"?>
<calcChain xmlns="http://schemas.openxmlformats.org/spreadsheetml/2006/main">
  <c r="C14" i="1"/>
  <c r="C15" s="1"/>
  <c r="C12"/>
  <c r="C13"/>
  <c r="C10" i="10"/>
  <c r="B26" i="1"/>
  <c r="C23"/>
  <c r="C17"/>
  <c r="C16"/>
  <c r="C12" i="10"/>
  <c r="C9"/>
  <c r="C25" i="7"/>
  <c r="F25" s="1"/>
  <c r="D16" i="8" l="1"/>
  <c r="C15" i="12" s="1"/>
  <c r="E12" i="8"/>
  <c r="E13"/>
  <c r="A4" i="1"/>
  <c r="C19" l="1"/>
  <c r="F26" i="7"/>
  <c r="E16" i="8"/>
  <c r="C14" i="10" l="1"/>
  <c r="D28" i="7"/>
  <c r="C14" i="12"/>
  <c r="A13" i="7"/>
  <c r="B14" i="3"/>
  <c r="F14"/>
  <c r="C18" i="1"/>
  <c r="C13" i="10" l="1"/>
  <c r="C24" i="1" l="1"/>
  <c r="C25" s="1"/>
  <c r="C26" s="1"/>
  <c r="C27" s="1"/>
  <c r="C16" i="12"/>
  <c r="A7" l="1"/>
  <c r="C15" i="10" l="1"/>
  <c r="C18" i="12" s="1"/>
  <c r="F12" i="3"/>
  <c r="F13" s="1"/>
  <c r="C21" i="1" s="1"/>
  <c r="D12" i="3"/>
  <c r="D13" s="1"/>
  <c r="B12"/>
  <c r="B13" s="1"/>
  <c r="C20" i="12" l="1"/>
  <c r="C21" s="1"/>
  <c r="D14" i="3"/>
  <c r="C20" i="1" s="1"/>
  <c r="C22"/>
  <c r="A6" i="10"/>
  <c r="A6" i="9"/>
  <c r="A6" i="8"/>
</calcChain>
</file>

<file path=xl/sharedStrings.xml><?xml version="1.0" encoding="utf-8"?>
<sst xmlns="http://schemas.openxmlformats.org/spreadsheetml/2006/main" count="173" uniqueCount="150">
  <si>
    <t xml:space="preserve">                                                                                                                          </t>
  </si>
  <si>
    <t>Гл. бухгалтер</t>
  </si>
  <si>
    <t>Расчет потребности на оказание услуги</t>
  </si>
  <si>
    <t xml:space="preserve">Калькуляция себестоимости единицы платной услуги, оказываемой населению </t>
  </si>
  <si>
    <t>за месяц</t>
  </si>
  <si>
    <t>Апрель</t>
  </si>
  <si>
    <t>Март</t>
  </si>
  <si>
    <t>Февраль</t>
  </si>
  <si>
    <t>Январь</t>
  </si>
  <si>
    <t>тепло</t>
  </si>
  <si>
    <t>вода</t>
  </si>
  <si>
    <t>электричество</t>
  </si>
  <si>
    <t xml:space="preserve"> Приложение N 1</t>
  </si>
  <si>
    <t xml:space="preserve"> </t>
  </si>
  <si>
    <t xml:space="preserve">      Расчет затрат на оплату труда персонала</t>
  </si>
  <si>
    <t>№ п/п</t>
  </si>
  <si>
    <t>Должность</t>
  </si>
  <si>
    <t xml:space="preserve">Средний    
должностной  
оклад в месяц,
включая    
начисления на 
выплаты по  
оплате труда 
(руб.)
   </t>
  </si>
  <si>
    <t>2</t>
  </si>
  <si>
    <t>3</t>
  </si>
  <si>
    <t>4</t>
  </si>
  <si>
    <t>Итого</t>
  </si>
  <si>
    <t>x</t>
  </si>
  <si>
    <t xml:space="preserve"> Приложение N4</t>
  </si>
  <si>
    <t xml:space="preserve"> (наименование платной услуги (работы))</t>
  </si>
  <si>
    <t xml:space="preserve">Прогноз затрат на                
административно-управленческий   
персонал                         
</t>
  </si>
  <si>
    <t xml:space="preserve">Прогноз затрат общехозяйственного
назначения                       
</t>
  </si>
  <si>
    <t xml:space="preserve">Прогноз суммы начисленной        
амортизации имущества            
общехозяйственного назначения    
</t>
  </si>
  <si>
    <t xml:space="preserve">Прогноз суммарного фонда оплаты  
труда основного персонала        
</t>
  </si>
  <si>
    <t xml:space="preserve">Коэффициент накладных затрат     </t>
  </si>
  <si>
    <t xml:space="preserve">Затраты на основной персонал,    
участвующий в оказании платной услуги    (работы)                         
</t>
  </si>
  <si>
    <t xml:space="preserve">Итого: накладные затраты         </t>
  </si>
  <si>
    <t xml:space="preserve"> Приложение N 5</t>
  </si>
  <si>
    <t xml:space="preserve">Расчет размера платы на оказание платной услуги (работы)
            по методу прямого счета
</t>
  </si>
  <si>
    <t xml:space="preserve">                       </t>
  </si>
  <si>
    <t>Наименование статей затрат</t>
  </si>
  <si>
    <t xml:space="preserve">Сумма   </t>
  </si>
  <si>
    <t>(руб.)</t>
  </si>
  <si>
    <t xml:space="preserve">Затраты на оплату труда основного персонала  (прил.№1к Порядку)       </t>
  </si>
  <si>
    <t xml:space="preserve">Затраты материальных запасов    (прил. №2 к Порядку)                         </t>
  </si>
  <si>
    <t xml:space="preserve">Сумма начисленной амортизации оборудования, используемого
при оказании платной услуги (работы)   (прил. №3 к Порядку)                          
</t>
  </si>
  <si>
    <t xml:space="preserve">Накладные затраты, относимые на платную услугу (работу) (прил. №4 к Порядку)            
</t>
  </si>
  <si>
    <t xml:space="preserve">Итого затрат (5)=(1)+(2)+(3)+(4)                                            </t>
  </si>
  <si>
    <t xml:space="preserve">Размер платы за платную услугу (работу)      (6)=(5)                    
</t>
  </si>
  <si>
    <t xml:space="preserve"> Приложение N 2</t>
  </si>
  <si>
    <t xml:space="preserve">                                             Расчет затрат на материальные запасы</t>
  </si>
  <si>
    <t xml:space="preserve">                       (наименование платной услуги (работы))             </t>
  </si>
  <si>
    <t xml:space="preserve"> Приложение N 3</t>
  </si>
  <si>
    <t xml:space="preserve">                                 Расчет суммы начисленной амортизации оборудования</t>
  </si>
  <si>
    <t xml:space="preserve">             (наименование платной услуги (работы))                       </t>
  </si>
  <si>
    <t xml:space="preserve">Наименование
оборудования
</t>
  </si>
  <si>
    <t xml:space="preserve">Балансовая
стоимость
</t>
  </si>
  <si>
    <t xml:space="preserve">Годовая
норма 
износа 
(%)
</t>
  </si>
  <si>
    <t xml:space="preserve">Годовая  
норма   
времени  
работы   
оборудования
(час.)
</t>
  </si>
  <si>
    <t xml:space="preserve">Время работы
оборудования
в процессе 
оказания  
платной   
услуги   
(час.)
</t>
  </si>
  <si>
    <t xml:space="preserve">Сумма     
начисленной  
амортизации  
(6) = (2) x  
(3) x (4) / (5)
  </t>
  </si>
  <si>
    <t xml:space="preserve">                        </t>
  </si>
  <si>
    <t xml:space="preserve">программа курса дополнительного образования детей </t>
  </si>
  <si>
    <t xml:space="preserve">Туалетная  бумага, туалетное мыло, чистящее средство для сантехники, тряпки и ветошь, дез.средства </t>
  </si>
  <si>
    <t xml:space="preserve">(расчет прилагается) </t>
  </si>
  <si>
    <t>…</t>
  </si>
  <si>
    <t>Наименование материальных запасов</t>
  </si>
  <si>
    <t>Единица измерения</t>
  </si>
  <si>
    <t>Расход (в ед.измерения)</t>
  </si>
  <si>
    <t>Цена за единицу (руб.)</t>
  </si>
  <si>
    <t xml:space="preserve">Расчет потребности в средствах на хозяйственные расходы  на группу в месяц: </t>
  </si>
  <si>
    <t>На 1 потребителя  за услугу:</t>
  </si>
  <si>
    <t xml:space="preserve">Наименование калькуляционных статей </t>
  </si>
  <si>
    <t>Затраты на единицу услуги за 1 занятие на 1-го потребителя  (руб.)</t>
  </si>
  <si>
    <t>Оплата труда основного персонала</t>
  </si>
  <si>
    <t>Начисления на оплату труда основного персонала</t>
  </si>
  <si>
    <t>Хозяйственные расходы</t>
  </si>
  <si>
    <t>Себестоимость услуги</t>
  </si>
  <si>
    <t>Итого на затраты на оказание платной услуги</t>
  </si>
  <si>
    <t xml:space="preserve">Средства на развитие  учреждения (до 5-7 %) </t>
  </si>
  <si>
    <t>Оплата водоснабжения</t>
  </si>
  <si>
    <t>Оплата отопления</t>
  </si>
  <si>
    <t>МОУ СОШ № 35</t>
  </si>
  <si>
    <t>Сентябрь</t>
  </si>
  <si>
    <t>Октябрь</t>
  </si>
  <si>
    <t>Ноябрь</t>
  </si>
  <si>
    <t>Декабрь</t>
  </si>
  <si>
    <t>Май</t>
  </si>
  <si>
    <t>Директор МОУ СОШ № 35</t>
  </si>
  <si>
    <t>Андреева Л.М.</t>
  </si>
  <si>
    <t>Сазонова А.А.</t>
  </si>
  <si>
    <t>Количество детей в группе - 15 чел.</t>
  </si>
  <si>
    <t>Оплата труда бухгалтера</t>
  </si>
  <si>
    <t>Оплата труда административно-управленческого персонала</t>
  </si>
  <si>
    <t>Начисления на оплату труда административно-управленческого персонала</t>
  </si>
  <si>
    <t>Начисления на оплату труда бухгалтера</t>
  </si>
  <si>
    <t>Оплата труда всего</t>
  </si>
  <si>
    <t>Начисления на оплату труда</t>
  </si>
  <si>
    <t>5</t>
  </si>
  <si>
    <t>1</t>
  </si>
  <si>
    <t>Расчет накладных затрат</t>
  </si>
  <si>
    <t xml:space="preserve">Наименование дополнительной платной образовательной услуги: </t>
  </si>
  <si>
    <t>к Порядку определения платы
за услуги (работы), оказываемые
     (выполняемые) муниципальными
учреждениями города Твери
     (в ред. Постановления Администрации города Твери
от 15.08.2019 N 1045)</t>
  </si>
  <si>
    <t>на 1 час</t>
  </si>
  <si>
    <t>Амортизация оборудования</t>
  </si>
  <si>
    <t>Расчет: среднемесячная стоимость с 01.09.20 по 31.05.21                               1478990,80 руб/9 мес /2283 кв.м (общ.площадь) х 50,2 кв.м (заним.площадь) /30 дней/24 часа/15 чел (кол-во детей в группе)</t>
  </si>
  <si>
    <t xml:space="preserve">Расчет: среднемесячная стоимость с  01.09.20 по 31.05.21                               96806,17 руб/9 мес /707 чел (кол-во детей в школе+сотрудники) /22 дней/6 часов (средняя продожительность нахождения ребенка в школе) /15 чел  </t>
  </si>
  <si>
    <t xml:space="preserve">Расчет: среднемесячная стоимость с 01.09.20 по 31.05.21                               562567,35 руб/9 мес /2283 кв.м (общ.площадь) х 50,2 кв.м (заним.площадь) /22 дней/8 часов  /15 чел (кол-во детей в группе) </t>
  </si>
  <si>
    <t xml:space="preserve">Оплата электричества
</t>
  </si>
  <si>
    <t>(наименование платной услуги (работы))</t>
  </si>
  <si>
    <t xml:space="preserve">Бухгалтерские услуги 9%  </t>
  </si>
  <si>
    <t>Количество занятий в месяц - 21 занятия.</t>
  </si>
  <si>
    <t>Возраст детей - 7  - 11 лет</t>
  </si>
  <si>
    <t xml:space="preserve">Срок обучения 9 мес </t>
  </si>
  <si>
    <t>Хозяйственные товары (туалетная  бумага, туалетное мыло, чистящее средство для сантехники, тряпки и ветошь, дез.средства )</t>
  </si>
  <si>
    <t>Канцелярские принадлежности ( альбом, карандаши, цветная бумага, клей, бумага писчая, карандаш простой, ластик)</t>
  </si>
  <si>
    <t>Перчатки латексные: 8 пары * 50 руб. = 400,00 руб.</t>
  </si>
  <si>
    <t xml:space="preserve">Расчет потребности в средствах на канцелярские принадлежности  на группу в месяц: </t>
  </si>
  <si>
    <t>Ластик: 8 шт * 20 руб. =160,00 руб.</t>
  </si>
  <si>
    <t xml:space="preserve">Оплата труда основного персонала </t>
  </si>
  <si>
    <t>-</t>
  </si>
  <si>
    <t>х</t>
  </si>
  <si>
    <t xml:space="preserve">Норма    
времени на 
оказание  
платной услуги   
(работы)  
(час)
    </t>
  </si>
  <si>
    <t xml:space="preserve">Месячный 
фонд   
рабочего 
времени  
(час)
</t>
  </si>
  <si>
    <t>Всего затрат материальных запасов на 1 потребителя за 1 занятие, руб. (5) = (3) x (4)</t>
  </si>
  <si>
    <t>Продолжительность 1 занятия –  6 час.</t>
  </si>
  <si>
    <t xml:space="preserve">Затраты на оплату   
труда персонала на одного потребителя   
(руб.)         
(5) = (2) / (3) x (4)
 </t>
  </si>
  <si>
    <t>Туалетная бумага:  21 шт. * 50 руб. = 1050,00 руб.</t>
  </si>
  <si>
    <t>Туалетное мыло жидкое: 6 л. * 140,00 руб. = 840,00 руб.</t>
  </si>
  <si>
    <t>Дезинфецирующее средство: 2 л * 300 руб = 600 руб</t>
  </si>
  <si>
    <t>Средство для мытья пола: 6 л. * 120 руб. = 720 руб.</t>
  </si>
  <si>
    <t>Чистящее средство для сантехники: 4 литр * 360 руб. = 1440,00 руб.</t>
  </si>
  <si>
    <t>Тряпки для уборки помещения: 7 шт.*80,00 руб. = 560,00 руб.</t>
  </si>
  <si>
    <t>Мешки для мусора: 3 уп. * 80 руб. = 320,00 руб.</t>
  </si>
  <si>
    <t xml:space="preserve">Итого: 5930,00 руб. </t>
  </si>
  <si>
    <t xml:space="preserve">5930 руб. / 15 чел. /21 занятия= 18,83 руб. </t>
  </si>
  <si>
    <t>шт</t>
  </si>
  <si>
    <t>Альбом для рисования:  15 шт. * 60 руб. = 900,00 руб.</t>
  </si>
  <si>
    <t>Ножницы: 5 шт. * 70,00 руб. = 350,00 руб.</t>
  </si>
  <si>
    <t>Цветная бумага: 10 шт * 120 руб = 1200 руб</t>
  </si>
  <si>
    <t>Клей ПВА: 5 шт. * 60 руб. = 300 руб.</t>
  </si>
  <si>
    <t>Карандаши цветные: 10 набора * 160 руб. = 1600,00 руб.</t>
  </si>
  <si>
    <t>Простой карандаш: 10 шт.*20,00 руб. = 200,00 руб.</t>
  </si>
  <si>
    <t xml:space="preserve">Итого: 4710,00 руб. </t>
  </si>
  <si>
    <t xml:space="preserve">2140 руб. / 15 чел. /21 занятия= 14,95 руб. </t>
  </si>
  <si>
    <t>Продолжительность 1 занятия – 6 часов.</t>
  </si>
  <si>
    <t>Возраст детей - 7-11 лет</t>
  </si>
  <si>
    <t>Срок обучения 9 мес</t>
  </si>
  <si>
    <t xml:space="preserve">Затраты на 1 потребителя за  1 услугу  составляет  220 руб. 00 копеек </t>
  </si>
  <si>
    <t xml:space="preserve">Затраты на оплату труда с начислениями персонала на 1-го потребителя за 1 занятие </t>
  </si>
  <si>
    <t>руб.</t>
  </si>
  <si>
    <r>
      <t xml:space="preserve">Размер платы на 1 потребителя за 1 занятие   –  220,00 </t>
    </r>
    <r>
      <rPr>
        <b/>
        <sz val="14"/>
        <rFont val="Times New Roman"/>
        <family val="1"/>
        <charset val="204"/>
      </rPr>
      <t>руб.</t>
    </r>
  </si>
  <si>
    <t>Дополнительная платная образовательная услуга для обучающихся 7-11 лет «Организация досуга обучающихся во внеурочное время»</t>
  </si>
  <si>
    <r>
      <t xml:space="preserve">Оплата труда </t>
    </r>
    <r>
      <rPr>
        <b/>
        <sz val="12"/>
        <rFont val="Times New Roman"/>
        <family val="1"/>
        <charset val="204"/>
      </rPr>
      <t>педагога доп.обр.</t>
    </r>
    <r>
      <rPr>
        <sz val="12"/>
        <rFont val="Times New Roman"/>
        <family val="1"/>
        <charset val="204"/>
      </rPr>
      <t xml:space="preserve"> 46%</t>
    </r>
  </si>
  <si>
    <t xml:space="preserve">Организаторские услуги   5%                   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</si>
</sst>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%"/>
  </numFmts>
  <fonts count="33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.5"/>
      <color rgb="FF22272F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2"/>
      <color rgb="FF22272F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sz val="12"/>
      <name val="Calibri"/>
      <family val="2"/>
      <charset val="204"/>
    </font>
    <font>
      <b/>
      <sz val="12"/>
      <color rgb="FF22272F"/>
      <name val="Times New Roman"/>
      <family val="1"/>
      <charset val="204"/>
    </font>
    <font>
      <b/>
      <u/>
      <sz val="12"/>
      <color rgb="FF22272F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0070C0"/>
      <name val="Arial"/>
      <family val="2"/>
      <charset val="204"/>
    </font>
    <font>
      <sz val="12"/>
      <color theme="8" tint="-0.499984740745262"/>
      <name val="Times New Roman"/>
      <family val="1"/>
      <charset val="204"/>
    </font>
    <font>
      <sz val="12"/>
      <color theme="6" tint="-0.249977111117893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color rgb="FFFF0000"/>
      <name val="Arial Cyr"/>
      <charset val="204"/>
    </font>
    <font>
      <b/>
      <sz val="10"/>
      <color rgb="FFFF0000"/>
      <name val="Arial"/>
      <family val="2"/>
      <charset val="204"/>
    </font>
    <font>
      <sz val="14"/>
      <color rgb="FFFF0000"/>
      <name val="Times New Roman"/>
      <family val="1"/>
      <charset val="204"/>
    </font>
    <font>
      <sz val="14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7" fillId="0" borderId="0"/>
  </cellStyleXfs>
  <cellXfs count="2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1" xfId="0" applyBorder="1"/>
    <xf numFmtId="0" fontId="9" fillId="2" borderId="1" xfId="0" applyFont="1" applyFill="1" applyBorder="1"/>
    <xf numFmtId="0" fontId="9" fillId="0" borderId="1" xfId="0" applyFont="1" applyBorder="1"/>
    <xf numFmtId="2" fontId="9" fillId="0" borderId="1" xfId="0" applyNumberFormat="1" applyFont="1" applyBorder="1"/>
    <xf numFmtId="0" fontId="7" fillId="3" borderId="1" xfId="0" applyFont="1" applyFill="1" applyBorder="1"/>
    <xf numFmtId="4" fontId="0" fillId="0" borderId="1" xfId="0" applyNumberFormat="1" applyBorder="1"/>
    <xf numFmtId="0" fontId="0" fillId="0" borderId="0" xfId="0" applyAlignment="1">
      <alignment horizontal="right"/>
    </xf>
    <xf numFmtId="0" fontId="5" fillId="0" borderId="0" xfId="1" applyFont="1"/>
    <xf numFmtId="0" fontId="7" fillId="0" borderId="0" xfId="1"/>
    <xf numFmtId="0" fontId="5" fillId="0" borderId="0" xfId="1" applyFont="1" applyAlignment="1"/>
    <xf numFmtId="0" fontId="5" fillId="0" borderId="0" xfId="1" applyFont="1" applyAlignment="1">
      <alignment horizontal="justify"/>
    </xf>
    <xf numFmtId="2" fontId="5" fillId="0" borderId="6" xfId="1" applyNumberFormat="1" applyFont="1" applyBorder="1" applyAlignment="1">
      <alignment horizontal="center" vertical="top" wrapText="1"/>
    </xf>
    <xf numFmtId="2" fontId="6" fillId="0" borderId="6" xfId="1" applyNumberFormat="1" applyFont="1" applyBorder="1" applyAlignment="1">
      <alignment horizontal="center" vertical="top" wrapText="1"/>
    </xf>
    <xf numFmtId="2" fontId="6" fillId="0" borderId="7" xfId="1" applyNumberFormat="1" applyFont="1" applyBorder="1" applyAlignment="1">
      <alignment horizontal="center" vertical="top" wrapText="1"/>
    </xf>
    <xf numFmtId="0" fontId="11" fillId="0" borderId="0" xfId="1" applyFont="1" applyAlignment="1">
      <alignment horizontal="justify"/>
    </xf>
    <xf numFmtId="0" fontId="11" fillId="0" borderId="8" xfId="1" applyFont="1" applyBorder="1" applyAlignment="1">
      <alignment horizontal="center" vertical="top" wrapText="1"/>
    </xf>
    <xf numFmtId="0" fontId="11" fillId="0" borderId="7" xfId="1" applyFont="1" applyBorder="1" applyAlignment="1">
      <alignment horizontal="center" vertical="top" wrapText="1"/>
    </xf>
    <xf numFmtId="0" fontId="11" fillId="0" borderId="7" xfId="1" applyFont="1" applyBorder="1" applyAlignment="1">
      <alignment vertical="top" wrapText="1"/>
    </xf>
    <xf numFmtId="0" fontId="5" fillId="0" borderId="0" xfId="1" applyFont="1" applyAlignment="1">
      <alignment horizontal="left" indent="15"/>
    </xf>
    <xf numFmtId="0" fontId="7" fillId="0" borderId="0" xfId="1" applyFill="1"/>
    <xf numFmtId="0" fontId="5" fillId="0" borderId="0" xfId="1" applyFont="1" applyFill="1"/>
    <xf numFmtId="0" fontId="5" fillId="0" borderId="0" xfId="1" applyFont="1" applyFill="1" applyAlignment="1"/>
    <xf numFmtId="0" fontId="5" fillId="0" borderId="0" xfId="1" applyFont="1" applyFill="1" applyAlignment="1">
      <alignment horizontal="justify"/>
    </xf>
    <xf numFmtId="0" fontId="5" fillId="0" borderId="6" xfId="1" applyFont="1" applyFill="1" applyBorder="1" applyAlignment="1">
      <alignment horizontal="center" vertical="top" wrapText="1"/>
    </xf>
    <xf numFmtId="0" fontId="5" fillId="0" borderId="7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horizontal="center"/>
    </xf>
    <xf numFmtId="0" fontId="5" fillId="0" borderId="0" xfId="0" applyFont="1"/>
    <xf numFmtId="0" fontId="13" fillId="0" borderId="0" xfId="0" applyFont="1"/>
    <xf numFmtId="0" fontId="5" fillId="0" borderId="0" xfId="1" applyFont="1" applyAlignment="1">
      <alignment wrapText="1"/>
    </xf>
    <xf numFmtId="0" fontId="7" fillId="0" borderId="0" xfId="1" applyAlignment="1">
      <alignment wrapText="1"/>
    </xf>
    <xf numFmtId="0" fontId="13" fillId="0" borderId="0" xfId="0" applyFont="1" applyAlignment="1">
      <alignment horizontal="left" wrapText="1"/>
    </xf>
    <xf numFmtId="0" fontId="5" fillId="0" borderId="0" xfId="1" applyFont="1" applyAlignment="1">
      <alignment horizontal="left" wrapText="1"/>
    </xf>
    <xf numFmtId="0" fontId="5" fillId="0" borderId="12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14" fillId="0" borderId="0" xfId="0" applyFont="1"/>
    <xf numFmtId="0" fontId="13" fillId="0" borderId="9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horizontal="center" vertical="top" wrapText="1"/>
    </xf>
    <xf numFmtId="2" fontId="5" fillId="0" borderId="7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5" fillId="0" borderId="0" xfId="1" applyFont="1" applyAlignment="1"/>
    <xf numFmtId="0" fontId="5" fillId="0" borderId="9" xfId="0" applyFont="1" applyBorder="1" applyAlignment="1">
      <alignment horizontal="center" vertical="top" wrapText="1"/>
    </xf>
    <xf numFmtId="2" fontId="6" fillId="0" borderId="7" xfId="0" applyNumberFormat="1" applyFont="1" applyBorder="1" applyAlignment="1">
      <alignment horizontal="center" vertical="top" wrapText="1"/>
    </xf>
    <xf numFmtId="0" fontId="7" fillId="0" borderId="0" xfId="1" applyAlignment="1"/>
    <xf numFmtId="2" fontId="0" fillId="0" borderId="0" xfId="0" applyNumberFormat="1"/>
    <xf numFmtId="4" fontId="11" fillId="0" borderId="7" xfId="1" applyNumberFormat="1" applyFont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0" fontId="16" fillId="0" borderId="0" xfId="0" applyFont="1" applyAlignment="1"/>
    <xf numFmtId="0" fontId="18" fillId="0" borderId="0" xfId="0" applyFont="1"/>
    <xf numFmtId="0" fontId="17" fillId="0" borderId="0" xfId="0" applyFont="1" applyAlignment="1"/>
    <xf numFmtId="0" fontId="18" fillId="0" borderId="0" xfId="0" applyFont="1" applyAlignment="1"/>
    <xf numFmtId="0" fontId="19" fillId="0" borderId="0" xfId="0" applyFont="1"/>
    <xf numFmtId="0" fontId="19" fillId="0" borderId="0" xfId="0" applyFont="1" applyAlignment="1"/>
    <xf numFmtId="0" fontId="2" fillId="0" borderId="9" xfId="0" applyFont="1" applyFill="1" applyBorder="1" applyAlignment="1">
      <alignment vertical="top" wrapText="1"/>
    </xf>
    <xf numFmtId="0" fontId="5" fillId="0" borderId="9" xfId="0" applyFont="1" applyBorder="1" applyAlignment="1">
      <alignment horizontal="left" vertical="top" wrapText="1"/>
    </xf>
    <xf numFmtId="4" fontId="21" fillId="0" borderId="4" xfId="1" applyNumberFormat="1" applyFont="1" applyBorder="1" applyAlignment="1">
      <alignment horizontal="center" vertical="center" wrapText="1"/>
    </xf>
    <xf numFmtId="2" fontId="5" fillId="0" borderId="0" xfId="1" applyNumberFormat="1" applyFont="1"/>
    <xf numFmtId="0" fontId="9" fillId="2" borderId="0" xfId="0" applyFont="1" applyFill="1" applyBorder="1"/>
    <xf numFmtId="4" fontId="8" fillId="0" borderId="0" xfId="0" applyNumberFormat="1" applyFont="1" applyFill="1" applyBorder="1"/>
    <xf numFmtId="0" fontId="5" fillId="0" borderId="16" xfId="0" applyFont="1" applyBorder="1" applyAlignment="1">
      <alignment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2" fontId="24" fillId="0" borderId="16" xfId="0" applyNumberFormat="1" applyFont="1" applyBorder="1" applyAlignment="1">
      <alignment horizontal="center" vertical="top" wrapText="1"/>
    </xf>
    <xf numFmtId="2" fontId="24" fillId="0" borderId="7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2" fontId="25" fillId="0" borderId="7" xfId="0" applyNumberFormat="1" applyFont="1" applyBorder="1" applyAlignment="1">
      <alignment horizontal="center" vertical="top" wrapText="1"/>
    </xf>
    <xf numFmtId="2" fontId="25" fillId="0" borderId="14" xfId="0" applyNumberFormat="1" applyFont="1" applyBorder="1" applyAlignment="1">
      <alignment horizontal="center" vertical="top" wrapText="1"/>
    </xf>
    <xf numFmtId="2" fontId="5" fillId="0" borderId="18" xfId="0" applyNumberFormat="1" applyFont="1" applyBorder="1" applyAlignment="1">
      <alignment horizontal="center" vertical="top" wrapText="1"/>
    </xf>
    <xf numFmtId="2" fontId="5" fillId="0" borderId="9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/>
    </xf>
    <xf numFmtId="0" fontId="7" fillId="0" borderId="0" xfId="1" applyAlignment="1"/>
    <xf numFmtId="0" fontId="12" fillId="0" borderId="0" xfId="1" applyFont="1" applyAlignment="1"/>
    <xf numFmtId="0" fontId="23" fillId="0" borderId="0" xfId="1" applyFont="1" applyAlignment="1"/>
    <xf numFmtId="0" fontId="7" fillId="0" borderId="0" xfId="1" applyAlignment="1"/>
    <xf numFmtId="0" fontId="11" fillId="0" borderId="6" xfId="1" applyFont="1" applyBorder="1" applyAlignment="1">
      <alignment horizontal="center" vertical="top" wrapText="1"/>
    </xf>
    <xf numFmtId="0" fontId="12" fillId="0" borderId="0" xfId="1" applyFont="1" applyAlignment="1">
      <alignment wrapText="1"/>
    </xf>
    <xf numFmtId="0" fontId="5" fillId="0" borderId="4" xfId="1" applyFont="1" applyBorder="1" applyAlignment="1">
      <alignment horizontal="center" vertical="top" wrapText="1"/>
    </xf>
    <xf numFmtId="0" fontId="5" fillId="0" borderId="0" xfId="1" applyFont="1" applyAlignment="1"/>
    <xf numFmtId="0" fontId="5" fillId="0" borderId="4" xfId="1" applyFont="1" applyBorder="1" applyAlignment="1">
      <alignment vertical="top" wrapText="1"/>
    </xf>
    <xf numFmtId="4" fontId="5" fillId="0" borderId="4" xfId="1" applyNumberFormat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top" wrapText="1"/>
    </xf>
    <xf numFmtId="0" fontId="5" fillId="0" borderId="13" xfId="1" applyFont="1" applyBorder="1" applyAlignment="1">
      <alignment vertical="top" wrapText="1"/>
    </xf>
    <xf numFmtId="0" fontId="5" fillId="0" borderId="0" xfId="1" applyFont="1" applyAlignment="1">
      <alignment vertical="center"/>
    </xf>
    <xf numFmtId="164" fontId="5" fillId="0" borderId="13" xfId="1" applyNumberFormat="1" applyFont="1" applyBorder="1" applyAlignment="1">
      <alignment horizontal="center" vertical="center" wrapText="1"/>
    </xf>
    <xf numFmtId="0" fontId="5" fillId="0" borderId="0" xfId="1" applyFont="1" applyAlignment="1"/>
    <xf numFmtId="0" fontId="5" fillId="0" borderId="6" xfId="0" applyFont="1" applyBorder="1" applyAlignment="1">
      <alignment vertical="top" wrapText="1"/>
    </xf>
    <xf numFmtId="0" fontId="5" fillId="0" borderId="5" xfId="1" applyFont="1" applyFill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2" fontId="5" fillId="0" borderId="5" xfId="0" applyNumberFormat="1" applyFont="1" applyBorder="1" applyAlignment="1">
      <alignment horizontal="center" vertical="top" wrapText="1"/>
    </xf>
    <xf numFmtId="0" fontId="26" fillId="0" borderId="0" xfId="0" applyFont="1" applyFill="1" applyAlignment="1">
      <alignment horizontal="left" vertical="center"/>
    </xf>
    <xf numFmtId="0" fontId="7" fillId="0" borderId="0" xfId="1" applyFont="1" applyFill="1"/>
    <xf numFmtId="0" fontId="27" fillId="0" borderId="0" xfId="1" applyFont="1" applyAlignment="1">
      <alignment horizontal="right"/>
    </xf>
    <xf numFmtId="0" fontId="2" fillId="0" borderId="0" xfId="1" applyFont="1" applyAlignment="1">
      <alignment horizontal="right" wrapText="1"/>
    </xf>
    <xf numFmtId="0" fontId="23" fillId="0" borderId="0" xfId="1" applyFont="1" applyAlignment="1">
      <alignment horizontal="right" vertical="top"/>
    </xf>
    <xf numFmtId="0" fontId="27" fillId="0" borderId="0" xfId="1" applyFont="1" applyAlignment="1">
      <alignment horizontal="right" vertical="top"/>
    </xf>
    <xf numFmtId="2" fontId="5" fillId="0" borderId="1" xfId="1" applyNumberFormat="1" applyFont="1" applyBorder="1" applyAlignment="1">
      <alignment horizontal="center" vertical="top" wrapText="1"/>
    </xf>
    <xf numFmtId="49" fontId="5" fillId="0" borderId="21" xfId="1" applyNumberFormat="1" applyFont="1" applyBorder="1" applyAlignment="1">
      <alignment horizontal="center" vertical="top" wrapText="1"/>
    </xf>
    <xf numFmtId="49" fontId="5" fillId="0" borderId="22" xfId="1" applyNumberFormat="1" applyFont="1" applyBorder="1" applyAlignment="1">
      <alignment horizontal="center" vertical="top" wrapText="1"/>
    </xf>
    <xf numFmtId="49" fontId="5" fillId="0" borderId="23" xfId="1" applyNumberFormat="1" applyFont="1" applyBorder="1" applyAlignment="1">
      <alignment horizontal="center" vertical="top" wrapText="1"/>
    </xf>
    <xf numFmtId="9" fontId="5" fillId="0" borderId="0" xfId="1" applyNumberFormat="1" applyFont="1"/>
    <xf numFmtId="2" fontId="5" fillId="0" borderId="24" xfId="1" applyNumberFormat="1" applyFont="1" applyBorder="1" applyAlignment="1">
      <alignment horizontal="center" vertical="top" wrapText="1"/>
    </xf>
    <xf numFmtId="0" fontId="5" fillId="0" borderId="14" xfId="1" applyFont="1" applyFill="1" applyBorder="1" applyAlignment="1">
      <alignment horizontal="center" vertical="top" wrapText="1"/>
    </xf>
    <xf numFmtId="2" fontId="28" fillId="0" borderId="16" xfId="0" applyNumberFormat="1" applyFont="1" applyBorder="1" applyAlignment="1">
      <alignment horizontal="center" vertical="top" wrapText="1"/>
    </xf>
    <xf numFmtId="2" fontId="28" fillId="0" borderId="14" xfId="0" applyNumberFormat="1" applyFont="1" applyBorder="1" applyAlignment="1">
      <alignment horizontal="center" vertical="top" wrapText="1"/>
    </xf>
    <xf numFmtId="0" fontId="4" fillId="0" borderId="3" xfId="0" applyFont="1" applyFill="1" applyBorder="1"/>
    <xf numFmtId="0" fontId="0" fillId="0" borderId="1" xfId="0" applyFill="1" applyBorder="1"/>
    <xf numFmtId="4" fontId="0" fillId="0" borderId="1" xfId="0" applyNumberFormat="1" applyFill="1" applyBorder="1"/>
    <xf numFmtId="4" fontId="0" fillId="0" borderId="2" xfId="0" applyNumberFormat="1" applyFill="1" applyBorder="1" applyAlignment="1">
      <alignment horizontal="right"/>
    </xf>
    <xf numFmtId="4" fontId="0" fillId="0" borderId="17" xfId="0" applyNumberFormat="1" applyFill="1" applyBorder="1"/>
    <xf numFmtId="0" fontId="9" fillId="0" borderId="1" xfId="0" applyFont="1" applyFill="1" applyBorder="1"/>
    <xf numFmtId="4" fontId="0" fillId="0" borderId="2" xfId="0" applyNumberFormat="1" applyFill="1" applyBorder="1"/>
    <xf numFmtId="4" fontId="0" fillId="0" borderId="15" xfId="0" applyNumberFormat="1" applyFill="1" applyBorder="1"/>
    <xf numFmtId="4" fontId="28" fillId="0" borderId="16" xfId="0" applyNumberFormat="1" applyFont="1" applyBorder="1" applyAlignment="1">
      <alignment horizontal="center" vertical="top" wrapText="1"/>
    </xf>
    <xf numFmtId="2" fontId="29" fillId="0" borderId="1" xfId="0" applyNumberFormat="1" applyFont="1" applyBorder="1"/>
    <xf numFmtId="4" fontId="30" fillId="0" borderId="1" xfId="0" applyNumberFormat="1" applyFont="1" applyFill="1" applyBorder="1"/>
    <xf numFmtId="4" fontId="28" fillId="0" borderId="9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25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28" fillId="0" borderId="7" xfId="1" applyNumberFormat="1" applyFont="1" applyFill="1" applyBorder="1" applyAlignment="1">
      <alignment horizontal="center" vertical="top" wrapText="1"/>
    </xf>
    <xf numFmtId="4" fontId="28" fillId="0" borderId="4" xfId="1" applyNumberFormat="1" applyFont="1" applyBorder="1" applyAlignment="1">
      <alignment horizontal="center" vertical="center" wrapText="1"/>
    </xf>
    <xf numFmtId="2" fontId="28" fillId="0" borderId="4" xfId="1" applyNumberFormat="1" applyFont="1" applyBorder="1" applyAlignment="1">
      <alignment horizontal="center" vertical="center" wrapText="1"/>
    </xf>
    <xf numFmtId="4" fontId="31" fillId="0" borderId="7" xfId="1" applyNumberFormat="1" applyFont="1" applyBorder="1" applyAlignment="1">
      <alignment vertical="top" wrapText="1"/>
    </xf>
    <xf numFmtId="4" fontId="7" fillId="0" borderId="0" xfId="1" applyNumberFormat="1"/>
    <xf numFmtId="4" fontId="6" fillId="0" borderId="13" xfId="1" applyNumberFormat="1" applyFont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vertical="top" wrapText="1"/>
    </xf>
    <xf numFmtId="0" fontId="5" fillId="0" borderId="14" xfId="0" applyFont="1" applyBorder="1" applyAlignment="1">
      <alignment vertical="top" wrapText="1"/>
    </xf>
    <xf numFmtId="0" fontId="5" fillId="0" borderId="32" xfId="0" applyFont="1" applyBorder="1" applyAlignment="1">
      <alignment horizontal="center" vertical="top" wrapText="1"/>
    </xf>
    <xf numFmtId="0" fontId="5" fillId="0" borderId="33" xfId="0" applyFont="1" applyBorder="1" applyAlignment="1">
      <alignment horizontal="center" vertical="top" wrapText="1"/>
    </xf>
    <xf numFmtId="2" fontId="28" fillId="0" borderId="25" xfId="0" applyNumberFormat="1" applyFont="1" applyBorder="1" applyAlignment="1">
      <alignment horizontal="center" vertical="top" wrapText="1"/>
    </xf>
    <xf numFmtId="1" fontId="5" fillId="0" borderId="1" xfId="1" applyNumberFormat="1" applyFont="1" applyBorder="1" applyAlignment="1">
      <alignment horizontal="center" vertical="top" wrapText="1"/>
    </xf>
    <xf numFmtId="0" fontId="5" fillId="0" borderId="34" xfId="0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top" wrapText="1"/>
    </xf>
    <xf numFmtId="0" fontId="5" fillId="0" borderId="21" xfId="1" applyFont="1" applyFill="1" applyBorder="1" applyAlignment="1">
      <alignment horizontal="center" vertical="top" wrapText="1"/>
    </xf>
    <xf numFmtId="1" fontId="5" fillId="0" borderId="22" xfId="1" applyNumberFormat="1" applyFont="1" applyFill="1" applyBorder="1" applyAlignment="1">
      <alignment horizontal="center" vertical="top" wrapText="1"/>
    </xf>
    <xf numFmtId="1" fontId="5" fillId="0" borderId="23" xfId="1" applyNumberFormat="1" applyFont="1" applyFill="1" applyBorder="1" applyAlignment="1">
      <alignment horizontal="center" vertical="top" wrapText="1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wrapText="1"/>
    </xf>
    <xf numFmtId="2" fontId="13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22" fillId="0" borderId="0" xfId="0" applyFont="1" applyFill="1" applyAlignment="1">
      <alignment horizontal="left" vertical="center" wrapText="1"/>
    </xf>
    <xf numFmtId="0" fontId="2" fillId="0" borderId="0" xfId="1" applyFont="1" applyAlignment="1">
      <alignment horizontal="right" vertical="top" wrapText="1"/>
    </xf>
    <xf numFmtId="0" fontId="2" fillId="0" borderId="0" xfId="1" applyFont="1" applyAlignment="1">
      <alignment horizontal="right" vertical="top"/>
    </xf>
    <xf numFmtId="0" fontId="5" fillId="0" borderId="0" xfId="0" applyFont="1" applyAlignment="1">
      <alignment horizontal="left" wrapText="1"/>
    </xf>
    <xf numFmtId="0" fontId="5" fillId="0" borderId="0" xfId="1" applyFont="1" applyAlignment="1">
      <alignment horizontal="center"/>
    </xf>
    <xf numFmtId="0" fontId="7" fillId="0" borderId="0" xfId="1" applyAlignment="1">
      <alignment horizontal="center"/>
    </xf>
    <xf numFmtId="0" fontId="10" fillId="0" borderId="0" xfId="1" applyFont="1" applyAlignment="1">
      <alignment horizontal="center" wrapText="1"/>
    </xf>
    <xf numFmtId="0" fontId="7" fillId="0" borderId="0" xfId="1" applyAlignment="1">
      <alignment horizontal="center" wrapText="1"/>
    </xf>
    <xf numFmtId="0" fontId="5" fillId="0" borderId="4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top" wrapText="1"/>
    </xf>
    <xf numFmtId="0" fontId="5" fillId="0" borderId="5" xfId="1" applyFont="1" applyBorder="1" applyAlignment="1">
      <alignment vertical="top" wrapText="1"/>
    </xf>
    <xf numFmtId="0" fontId="5" fillId="0" borderId="0" xfId="1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20" fillId="0" borderId="0" xfId="0" applyFont="1"/>
    <xf numFmtId="0" fontId="5" fillId="0" borderId="0" xfId="1" applyFont="1" applyAlignment="1"/>
    <xf numFmtId="0" fontId="7" fillId="0" borderId="0" xfId="1" applyAlignment="1"/>
    <xf numFmtId="0" fontId="10" fillId="0" borderId="0" xfId="1" applyFont="1" applyAlignment="1">
      <alignment horizontal="center"/>
    </xf>
    <xf numFmtId="0" fontId="12" fillId="0" borderId="0" xfId="1" applyFont="1" applyAlignment="1">
      <alignment horizontal="center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2" fontId="5" fillId="0" borderId="19" xfId="0" applyNumberFormat="1" applyFont="1" applyBorder="1" applyAlignment="1">
      <alignment horizontal="center" vertical="top" wrapText="1"/>
    </xf>
    <xf numFmtId="2" fontId="5" fillId="0" borderId="20" xfId="0" applyNumberFormat="1" applyFont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 wrapText="1"/>
    </xf>
    <xf numFmtId="2" fontId="5" fillId="0" borderId="6" xfId="0" applyNumberFormat="1" applyFont="1" applyBorder="1" applyAlignment="1">
      <alignment horizontal="center" vertical="top" wrapText="1"/>
    </xf>
    <xf numFmtId="0" fontId="27" fillId="0" borderId="0" xfId="1" applyFont="1" applyFill="1" applyAlignment="1">
      <alignment horizontal="right"/>
    </xf>
    <xf numFmtId="0" fontId="2" fillId="0" borderId="0" xfId="1" applyFont="1" applyFill="1" applyAlignment="1">
      <alignment horizontal="right" wrapText="1"/>
    </xf>
    <xf numFmtId="0" fontId="2" fillId="0" borderId="0" xfId="1" applyFont="1" applyFill="1" applyAlignment="1">
      <alignment horizontal="right"/>
    </xf>
    <xf numFmtId="0" fontId="5" fillId="0" borderId="0" xfId="1" applyFont="1" applyFill="1" applyAlignment="1">
      <alignment horizontal="center"/>
    </xf>
    <xf numFmtId="0" fontId="5" fillId="0" borderId="4" xfId="1" applyFont="1" applyFill="1" applyBorder="1" applyAlignment="1">
      <alignment horizontal="center" vertical="top" wrapText="1"/>
    </xf>
    <xf numFmtId="0" fontId="5" fillId="0" borderId="5" xfId="1" applyFont="1" applyFill="1" applyBorder="1" applyAlignment="1">
      <alignment vertical="top" wrapText="1"/>
    </xf>
    <xf numFmtId="0" fontId="5" fillId="0" borderId="6" xfId="1" applyFont="1" applyFill="1" applyBorder="1" applyAlignment="1">
      <alignment vertical="top" wrapText="1"/>
    </xf>
    <xf numFmtId="0" fontId="5" fillId="0" borderId="5" xfId="1" applyFont="1" applyFill="1" applyBorder="1" applyAlignment="1">
      <alignment horizontal="center" vertical="top" wrapText="1"/>
    </xf>
    <xf numFmtId="0" fontId="5" fillId="0" borderId="6" xfId="1" applyFont="1" applyFill="1" applyBorder="1" applyAlignment="1">
      <alignment horizontal="center" vertical="top" wrapText="1"/>
    </xf>
    <xf numFmtId="0" fontId="2" fillId="0" borderId="0" xfId="1" applyFont="1" applyAlignment="1">
      <alignment horizontal="right"/>
    </xf>
    <xf numFmtId="0" fontId="14" fillId="0" borderId="0" xfId="0" applyFont="1" applyAlignment="1">
      <alignment horizontal="left" wrapText="1"/>
    </xf>
    <xf numFmtId="0" fontId="2" fillId="0" borderId="0" xfId="1" applyFont="1" applyAlignment="1">
      <alignment horizontal="right" wrapText="1"/>
    </xf>
    <xf numFmtId="0" fontId="5" fillId="0" borderId="0" xfId="1" applyFont="1" applyAlignment="1">
      <alignment horizontal="center" vertical="center"/>
    </xf>
    <xf numFmtId="0" fontId="11" fillId="0" borderId="4" xfId="1" applyFont="1" applyBorder="1" applyAlignment="1">
      <alignment horizontal="center" vertical="top" wrapText="1"/>
    </xf>
    <xf numFmtId="0" fontId="11" fillId="0" borderId="6" xfId="1" applyFont="1" applyBorder="1" applyAlignment="1">
      <alignment horizontal="center" vertical="top" wrapText="1"/>
    </xf>
    <xf numFmtId="0" fontId="11" fillId="0" borderId="4" xfId="1" applyFont="1" applyBorder="1" applyAlignment="1">
      <alignment vertical="top" wrapText="1"/>
    </xf>
    <xf numFmtId="0" fontId="7" fillId="0" borderId="6" xfId="1" applyBorder="1" applyAlignment="1">
      <alignment vertical="top" wrapText="1"/>
    </xf>
    <xf numFmtId="4" fontId="11" fillId="0" borderId="4" xfId="1" applyNumberFormat="1" applyFont="1" applyBorder="1" applyAlignment="1">
      <alignment vertical="top" wrapText="1"/>
    </xf>
    <xf numFmtId="4" fontId="11" fillId="0" borderId="6" xfId="1" applyNumberFormat="1" applyFont="1" applyBorder="1" applyAlignment="1">
      <alignment vertical="top" wrapText="1"/>
    </xf>
    <xf numFmtId="0" fontId="11" fillId="0" borderId="0" xfId="0" applyFont="1" applyAlignment="1">
      <alignment horizontal="center"/>
    </xf>
    <xf numFmtId="4" fontId="31" fillId="0" borderId="4" xfId="1" applyNumberFormat="1" applyFont="1" applyBorder="1" applyAlignment="1">
      <alignment vertical="top" wrapText="1"/>
    </xf>
    <xf numFmtId="4" fontId="31" fillId="0" borderId="6" xfId="1" applyNumberFormat="1" applyFont="1" applyBorder="1" applyAlignment="1">
      <alignment vertical="top" wrapText="1"/>
    </xf>
    <xf numFmtId="4" fontId="32" fillId="0" borderId="4" xfId="1" applyNumberFormat="1" applyFont="1" applyBorder="1" applyAlignment="1">
      <alignment vertical="top" wrapText="1"/>
    </xf>
    <xf numFmtId="4" fontId="32" fillId="0" borderId="6" xfId="1" applyNumberFormat="1" applyFont="1" applyBorder="1" applyAlignment="1">
      <alignment vertical="top" wrapText="1"/>
    </xf>
    <xf numFmtId="0" fontId="11" fillId="0" borderId="0" xfId="1" applyFont="1" applyAlignment="1"/>
    <xf numFmtId="0" fontId="11" fillId="0" borderId="6" xfId="1" applyFont="1" applyBorder="1" applyAlignment="1">
      <alignment vertical="top" wrapText="1"/>
    </xf>
    <xf numFmtId="0" fontId="11" fillId="0" borderId="0" xfId="1" applyFont="1" applyAlignment="1">
      <alignment horizontal="center" vertical="top" wrapText="1"/>
    </xf>
    <xf numFmtId="0" fontId="7" fillId="0" borderId="0" xfId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view="pageBreakPreview" topLeftCell="A22" zoomScale="80" zoomScaleSheetLayoutView="80" workbookViewId="0">
      <selection activeCell="C15" sqref="C15"/>
    </sheetView>
  </sheetViews>
  <sheetFormatPr defaultRowHeight="12.9"/>
  <cols>
    <col min="1" max="1" width="31.25" customWidth="1"/>
    <col min="2" max="2" width="57.25" customWidth="1"/>
    <col min="3" max="3" width="22" customWidth="1"/>
    <col min="4" max="4" width="11.875" customWidth="1"/>
  </cols>
  <sheetData>
    <row r="1" spans="1:4" ht="15.65">
      <c r="A1" s="10"/>
      <c r="B1" s="10" t="s">
        <v>3</v>
      </c>
      <c r="C1" s="7"/>
    </row>
    <row r="2" spans="1:4" ht="15.65">
      <c r="A2" s="9"/>
      <c r="B2" s="8" t="s">
        <v>77</v>
      </c>
      <c r="C2" s="7"/>
    </row>
    <row r="3" spans="1:4" ht="14.1" customHeight="1">
      <c r="A3" s="6" t="s">
        <v>96</v>
      </c>
      <c r="B3" s="6"/>
      <c r="C3" s="5"/>
    </row>
    <row r="4" spans="1:4" ht="31.95" customHeight="1">
      <c r="A4" s="166" t="str">
        <f>'Приложение 1'!A5</f>
        <v>Дополнительная платная образовательная услуга для обучающихся 7-11 лет «Организация досуга обучающихся во внеурочное время»</v>
      </c>
      <c r="B4" s="166"/>
      <c r="C4" s="5"/>
    </row>
    <row r="5" spans="1:4" ht="14.1" customHeight="1">
      <c r="A5" s="6" t="s">
        <v>140</v>
      </c>
      <c r="B5" s="6"/>
      <c r="C5" s="5"/>
    </row>
    <row r="6" spans="1:4" ht="14.1" customHeight="1">
      <c r="A6" s="6" t="s">
        <v>106</v>
      </c>
      <c r="B6" s="6"/>
      <c r="C6" s="5"/>
    </row>
    <row r="7" spans="1:4" ht="14.1" customHeight="1">
      <c r="A7" s="6" t="s">
        <v>141</v>
      </c>
      <c r="B7" s="6"/>
      <c r="C7" s="5"/>
    </row>
    <row r="8" spans="1:4" ht="14.1" customHeight="1">
      <c r="A8" s="6" t="s">
        <v>142</v>
      </c>
      <c r="B8" s="6"/>
      <c r="C8" s="5"/>
    </row>
    <row r="9" spans="1:4" ht="14.1" customHeight="1">
      <c r="A9" s="6" t="s">
        <v>86</v>
      </c>
      <c r="B9" s="6"/>
      <c r="C9" s="5"/>
    </row>
    <row r="10" spans="1:4" ht="14.3" thickBot="1">
      <c r="A10" s="6"/>
      <c r="B10" s="6"/>
      <c r="C10" s="5"/>
    </row>
    <row r="11" spans="1:4" ht="64.55" customHeight="1" thickBot="1">
      <c r="A11" s="46" t="s">
        <v>67</v>
      </c>
      <c r="B11" s="47" t="s">
        <v>2</v>
      </c>
      <c r="C11" s="47" t="s">
        <v>68</v>
      </c>
    </row>
    <row r="12" spans="1:4" ht="34.5" customHeight="1">
      <c r="A12" s="72" t="s">
        <v>69</v>
      </c>
      <c r="B12" s="80" t="s">
        <v>148</v>
      </c>
      <c r="C12" s="77">
        <f>220*46%</f>
        <v>101.2</v>
      </c>
      <c r="D12" s="57"/>
    </row>
    <row r="13" spans="1:4" ht="34.5" customHeight="1" thickBot="1">
      <c r="A13" s="48" t="s">
        <v>70</v>
      </c>
      <c r="B13" s="81"/>
      <c r="C13" s="78">
        <f>C12*30.2%</f>
        <v>30.5624</v>
      </c>
    </row>
    <row r="14" spans="1:4" ht="50.3" customHeight="1" thickBot="1">
      <c r="A14" s="104" t="s">
        <v>88</v>
      </c>
      <c r="B14" s="82" t="s">
        <v>149</v>
      </c>
      <c r="C14" s="84">
        <f>220*5%</f>
        <v>11</v>
      </c>
      <c r="D14" s="57"/>
    </row>
    <row r="15" spans="1:4" ht="47.4" customHeight="1" thickBot="1">
      <c r="A15" s="72" t="s">
        <v>89</v>
      </c>
      <c r="B15" s="80"/>
      <c r="C15" s="85">
        <f>C14*30.2%+0.01</f>
        <v>3.3319999999999999</v>
      </c>
    </row>
    <row r="16" spans="1:4" ht="43.5" customHeight="1" thickBot="1">
      <c r="A16" s="104" t="s">
        <v>87</v>
      </c>
      <c r="B16" s="82" t="s">
        <v>105</v>
      </c>
      <c r="C16" s="86">
        <f>220*9%</f>
        <v>19.8</v>
      </c>
      <c r="D16" s="57"/>
    </row>
    <row r="17" spans="1:6" ht="47.4" customHeight="1" thickBot="1">
      <c r="A17" s="79" t="s">
        <v>90</v>
      </c>
      <c r="B17" s="83"/>
      <c r="C17" s="87">
        <f>C16*30.2%+0.02</f>
        <v>5.9996</v>
      </c>
    </row>
    <row r="18" spans="1:6" ht="17.350000000000001" customHeight="1">
      <c r="A18" s="72" t="s">
        <v>91</v>
      </c>
      <c r="B18" s="80"/>
      <c r="C18" s="121">
        <f>C12+C14+C16</f>
        <v>132</v>
      </c>
      <c r="E18" s="57"/>
    </row>
    <row r="19" spans="1:6" ht="16.5" customHeight="1" thickBot="1">
      <c r="A19" s="79" t="s">
        <v>92</v>
      </c>
      <c r="B19" s="88"/>
      <c r="C19" s="122">
        <f>C13+C15+C17-0.01</f>
        <v>39.884</v>
      </c>
      <c r="E19" s="57"/>
    </row>
    <row r="20" spans="1:6" ht="55.55" customHeight="1" thickBot="1">
      <c r="A20" s="59" t="s">
        <v>75</v>
      </c>
      <c r="B20" s="66" t="s">
        <v>101</v>
      </c>
      <c r="C20" s="134">
        <f>коммуналка!D14/15</f>
        <v>7.6837977448538488E-3</v>
      </c>
    </row>
    <row r="21" spans="1:6" ht="54.7" customHeight="1" thickBot="1">
      <c r="A21" s="59" t="s">
        <v>76</v>
      </c>
      <c r="B21" s="66" t="s">
        <v>100</v>
      </c>
      <c r="C21" s="134">
        <f>коммуналка!F14/15</f>
        <v>0.33457771685151833</v>
      </c>
      <c r="D21" s="57"/>
    </row>
    <row r="22" spans="1:6" ht="54.7" customHeight="1" thickBot="1">
      <c r="A22" s="59" t="s">
        <v>103</v>
      </c>
      <c r="B22" s="66" t="s">
        <v>102</v>
      </c>
      <c r="C22" s="131">
        <f>коммуналка!B14/15</f>
        <v>0.52062604748757835</v>
      </c>
      <c r="D22" s="57"/>
    </row>
    <row r="23" spans="1:6" ht="34.5" customHeight="1" thickBot="1">
      <c r="A23" s="106" t="s">
        <v>71</v>
      </c>
      <c r="B23" s="67" t="s">
        <v>58</v>
      </c>
      <c r="C23" s="107">
        <f>'Приложение 2'!E16</f>
        <v>33.78</v>
      </c>
    </row>
    <row r="24" spans="1:6" ht="19.55" customHeight="1" thickBot="1">
      <c r="A24" s="135" t="s">
        <v>99</v>
      </c>
      <c r="B24" s="136"/>
      <c r="C24" s="137">
        <f>'Приложение 3'!F17/15</f>
        <v>0</v>
      </c>
    </row>
    <row r="25" spans="1:6" ht="21.75" customHeight="1" thickBot="1">
      <c r="A25" s="49" t="s">
        <v>72</v>
      </c>
      <c r="B25" s="54"/>
      <c r="C25" s="55">
        <f>C18+C19+C20+C21+C22+C23+C24</f>
        <v>206.52688756208397</v>
      </c>
      <c r="F25" s="57"/>
    </row>
    <row r="26" spans="1:6" ht="31.6" customHeight="1" thickBot="1">
      <c r="A26" s="52" t="s">
        <v>74</v>
      </c>
      <c r="B26" s="144">
        <f>6.522%</f>
        <v>6.522E-2</v>
      </c>
      <c r="C26" s="51">
        <f>C25*B26</f>
        <v>13.469683606799117</v>
      </c>
    </row>
    <row r="27" spans="1:6" ht="30.75" customHeight="1" thickBot="1">
      <c r="A27" s="49" t="s">
        <v>73</v>
      </c>
      <c r="B27" s="50"/>
      <c r="C27" s="55">
        <f>C25+C26</f>
        <v>219.99657116888309</v>
      </c>
    </row>
    <row r="28" spans="1:6" ht="19.55" customHeight="1">
      <c r="A28" s="38" t="s">
        <v>143</v>
      </c>
      <c r="B28" s="4"/>
      <c r="C28" s="3"/>
    </row>
    <row r="29" spans="1:6" ht="13.6">
      <c r="A29" s="2"/>
      <c r="B29" s="1"/>
      <c r="C29" s="1"/>
    </row>
    <row r="30" spans="1:6" ht="13.6">
      <c r="A30" s="2"/>
      <c r="B30" s="1"/>
      <c r="C30" s="1"/>
    </row>
    <row r="31" spans="1:6">
      <c r="A31" s="73" t="s">
        <v>83</v>
      </c>
      <c r="B31" s="74"/>
      <c r="C31" s="73" t="s">
        <v>84</v>
      </c>
    </row>
    <row r="32" spans="1:6" ht="13.6">
      <c r="A32" s="73"/>
      <c r="B32" s="75"/>
      <c r="C32" s="76"/>
    </row>
    <row r="33" spans="1:3">
      <c r="A33" s="73" t="s">
        <v>1</v>
      </c>
      <c r="B33" s="74" t="s">
        <v>0</v>
      </c>
      <c r="C33" s="73" t="s">
        <v>85</v>
      </c>
    </row>
  </sheetData>
  <mergeCells count="1">
    <mergeCell ref="A4:B4"/>
  </mergeCells>
  <pageMargins left="0.78740157480314965" right="0.39370078740157483" top="0.39370078740157483" bottom="0.39370078740157483" header="0.51181102362204722" footer="0.51181102362204722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8"/>
  <sheetViews>
    <sheetView view="pageBreakPreview" topLeftCell="A3" zoomScale="80" zoomScaleSheetLayoutView="80" workbookViewId="0">
      <selection activeCell="J15" sqref="J15"/>
    </sheetView>
  </sheetViews>
  <sheetFormatPr defaultColWidth="9.125" defaultRowHeight="12.9"/>
  <cols>
    <col min="1" max="1" width="7" style="19" customWidth="1"/>
    <col min="2" max="2" width="28.875" style="19" customWidth="1"/>
    <col min="3" max="3" width="39.375" style="19" customWidth="1"/>
    <col min="4" max="4" width="18.25" style="19" customWidth="1"/>
    <col min="5" max="5" width="13.625" style="19" customWidth="1"/>
    <col min="6" max="6" width="24.125" style="19" customWidth="1"/>
    <col min="7" max="8" width="9.25" style="19" bestFit="1" customWidth="1"/>
    <col min="9" max="9" width="9.5" style="19" bestFit="1" customWidth="1"/>
    <col min="10" max="16384" width="9.125" style="19"/>
  </cols>
  <sheetData>
    <row r="1" spans="1:10" ht="15.65">
      <c r="B1" s="91"/>
      <c r="C1" s="91"/>
      <c r="D1" s="112"/>
      <c r="E1" s="112"/>
      <c r="F1" s="113" t="s">
        <v>12</v>
      </c>
      <c r="G1" s="18"/>
      <c r="H1" s="18"/>
      <c r="I1" s="18"/>
      <c r="J1" s="18"/>
    </row>
    <row r="2" spans="1:10" ht="83.55" customHeight="1">
      <c r="A2" s="6"/>
      <c r="B2" s="6"/>
      <c r="C2" s="89"/>
      <c r="D2" s="167" t="s">
        <v>97</v>
      </c>
      <c r="E2" s="168"/>
      <c r="F2" s="168"/>
      <c r="G2" s="18"/>
      <c r="H2" s="18"/>
      <c r="I2" s="18"/>
      <c r="J2" s="18"/>
    </row>
    <row r="3" spans="1:10" ht="15.65">
      <c r="A3" s="6"/>
      <c r="B3" s="6"/>
      <c r="C3" s="18"/>
      <c r="D3" s="20"/>
      <c r="E3" s="20"/>
      <c r="F3" s="20"/>
      <c r="G3" s="18"/>
      <c r="H3" s="18"/>
      <c r="I3" s="18"/>
      <c r="J3" s="18"/>
    </row>
    <row r="4" spans="1:10" ht="15.65">
      <c r="A4" s="6" t="s">
        <v>96</v>
      </c>
      <c r="B4" s="6"/>
      <c r="C4" s="18"/>
      <c r="D4" s="103"/>
      <c r="E4" s="103"/>
      <c r="F4" s="103"/>
      <c r="G4" s="18"/>
      <c r="H4" s="18"/>
      <c r="I4" s="18"/>
      <c r="J4" s="18"/>
    </row>
    <row r="5" spans="1:10" ht="15.65">
      <c r="A5" s="108" t="s">
        <v>147</v>
      </c>
      <c r="B5" s="6"/>
      <c r="C5" s="18"/>
      <c r="D5" s="103"/>
      <c r="E5" s="103"/>
      <c r="F5" s="103"/>
      <c r="G5" s="18"/>
      <c r="H5" s="18"/>
      <c r="I5" s="18"/>
      <c r="J5" s="18"/>
    </row>
    <row r="6" spans="1:10" ht="15.65">
      <c r="A6" s="6" t="s">
        <v>120</v>
      </c>
      <c r="B6" s="6"/>
      <c r="C6" s="18"/>
      <c r="D6" s="103"/>
      <c r="E6" s="103"/>
      <c r="F6" s="103"/>
      <c r="G6" s="18"/>
      <c r="H6" s="18"/>
      <c r="I6" s="18"/>
      <c r="J6" s="18"/>
    </row>
    <row r="7" spans="1:10" ht="15.65">
      <c r="A7" s="6" t="s">
        <v>106</v>
      </c>
      <c r="B7" s="6"/>
      <c r="C7" s="18"/>
      <c r="D7" s="103"/>
      <c r="E7" s="103"/>
      <c r="F7" s="103"/>
      <c r="G7" s="18"/>
      <c r="H7" s="18"/>
      <c r="I7" s="18"/>
      <c r="J7" s="18"/>
    </row>
    <row r="8" spans="1:10" ht="15.65">
      <c r="A8" s="6" t="s">
        <v>107</v>
      </c>
      <c r="B8" s="6"/>
      <c r="C8" s="18"/>
      <c r="D8" s="103"/>
      <c r="E8" s="103"/>
      <c r="F8" s="103"/>
      <c r="G8" s="18"/>
      <c r="H8" s="18"/>
      <c r="I8" s="18"/>
      <c r="J8" s="18"/>
    </row>
    <row r="9" spans="1:10" ht="15.65">
      <c r="A9" s="6" t="s">
        <v>108</v>
      </c>
      <c r="B9" s="6"/>
      <c r="C9" s="18"/>
      <c r="D9" s="103"/>
      <c r="E9" s="103"/>
      <c r="F9" s="103"/>
      <c r="G9" s="18"/>
      <c r="H9" s="18"/>
      <c r="I9" s="18"/>
      <c r="J9" s="18"/>
    </row>
    <row r="10" spans="1:10" ht="15.65">
      <c r="A10" s="6" t="s">
        <v>86</v>
      </c>
      <c r="B10" s="6"/>
      <c r="C10" s="18"/>
      <c r="D10" s="103"/>
      <c r="E10" s="103"/>
      <c r="F10" s="103"/>
      <c r="G10" s="18"/>
      <c r="H10" s="18"/>
      <c r="I10" s="18"/>
      <c r="J10" s="18"/>
    </row>
    <row r="11" spans="1:10" ht="15.65">
      <c r="A11" s="6"/>
      <c r="B11" s="6"/>
      <c r="C11" s="18"/>
      <c r="D11" s="103"/>
      <c r="E11" s="103"/>
      <c r="F11" s="103"/>
      <c r="G11" s="18"/>
      <c r="H11" s="18"/>
      <c r="I11" s="18"/>
      <c r="J11" s="18"/>
    </row>
    <row r="12" spans="1:10" ht="15.65">
      <c r="A12" s="170" t="s">
        <v>14</v>
      </c>
      <c r="B12" s="171"/>
      <c r="C12" s="171"/>
      <c r="D12" s="171"/>
      <c r="E12" s="171"/>
      <c r="F12" s="171"/>
      <c r="G12" s="18"/>
      <c r="H12" s="18"/>
      <c r="I12" s="18"/>
      <c r="J12" s="18"/>
    </row>
    <row r="13" spans="1:10" ht="30.6" customHeight="1">
      <c r="A13" s="172" t="str">
        <f>A5</f>
        <v>Дополнительная платная образовательная услуга для обучающихся 7-11 лет «Организация досуга обучающихся во внеурочное время»</v>
      </c>
      <c r="B13" s="173"/>
      <c r="C13" s="173"/>
      <c r="D13" s="173"/>
      <c r="E13" s="173"/>
      <c r="F13" s="173"/>
      <c r="G13" s="18"/>
      <c r="H13" s="18"/>
      <c r="I13" s="18"/>
      <c r="J13" s="18"/>
    </row>
    <row r="14" spans="1:10" ht="15.65">
      <c r="A14" s="170" t="s">
        <v>104</v>
      </c>
      <c r="B14" s="170"/>
      <c r="C14" s="170"/>
      <c r="D14" s="170"/>
      <c r="E14" s="170"/>
      <c r="F14" s="170"/>
      <c r="G14" s="18"/>
      <c r="H14" s="18"/>
      <c r="I14" s="18"/>
      <c r="J14" s="18"/>
    </row>
    <row r="15" spans="1:10" ht="16.3" thickBot="1">
      <c r="A15" s="18"/>
      <c r="B15" s="21"/>
      <c r="C15" s="18"/>
      <c r="D15" s="18"/>
      <c r="E15" s="18"/>
      <c r="F15" s="18"/>
      <c r="G15" s="18"/>
      <c r="H15" s="18"/>
      <c r="I15" s="18"/>
      <c r="J15" s="18"/>
    </row>
    <row r="16" spans="1:10" ht="15.65">
      <c r="A16" s="174" t="s">
        <v>15</v>
      </c>
      <c r="B16" s="174" t="s">
        <v>16</v>
      </c>
      <c r="C16" s="174" t="s">
        <v>17</v>
      </c>
      <c r="D16" s="174" t="s">
        <v>118</v>
      </c>
      <c r="E16" s="174" t="s">
        <v>117</v>
      </c>
      <c r="F16" s="174" t="s">
        <v>121</v>
      </c>
      <c r="G16" s="18"/>
      <c r="H16" s="18"/>
      <c r="I16" s="18"/>
      <c r="J16" s="18"/>
    </row>
    <row r="17" spans="1:10" ht="15.65">
      <c r="A17" s="175"/>
      <c r="B17" s="175"/>
      <c r="C17" s="175"/>
      <c r="D17" s="176"/>
      <c r="E17" s="176"/>
      <c r="F17" s="176"/>
      <c r="G17" s="18"/>
      <c r="H17" s="18"/>
      <c r="I17" s="18"/>
      <c r="J17" s="18"/>
    </row>
    <row r="18" spans="1:10" ht="15.65">
      <c r="A18" s="175"/>
      <c r="B18" s="175"/>
      <c r="C18" s="175"/>
      <c r="D18" s="176"/>
      <c r="E18" s="176"/>
      <c r="F18" s="176"/>
      <c r="G18" s="18"/>
      <c r="H18" s="18"/>
      <c r="I18" s="18"/>
      <c r="J18" s="18"/>
    </row>
    <row r="19" spans="1:10" ht="15.65">
      <c r="A19" s="175"/>
      <c r="B19" s="175"/>
      <c r="C19" s="175"/>
      <c r="D19" s="176"/>
      <c r="E19" s="176"/>
      <c r="F19" s="176"/>
      <c r="G19" s="18"/>
      <c r="H19" s="18"/>
      <c r="I19" s="18"/>
      <c r="J19" s="18"/>
    </row>
    <row r="20" spans="1:10" ht="15.65">
      <c r="A20" s="175"/>
      <c r="B20" s="175"/>
      <c r="C20" s="175"/>
      <c r="D20" s="176"/>
      <c r="E20" s="176"/>
      <c r="F20" s="176"/>
      <c r="G20" s="18"/>
      <c r="H20" s="18"/>
      <c r="I20" s="18"/>
      <c r="J20" s="18"/>
    </row>
    <row r="21" spans="1:10" ht="15.65">
      <c r="A21" s="175"/>
      <c r="B21" s="175"/>
      <c r="C21" s="175"/>
      <c r="D21" s="176"/>
      <c r="E21" s="176"/>
      <c r="F21" s="176"/>
      <c r="G21" s="18"/>
      <c r="H21" s="18"/>
      <c r="I21" s="18"/>
      <c r="J21" s="18"/>
    </row>
    <row r="22" spans="1:10" ht="15.65">
      <c r="A22" s="175"/>
      <c r="B22" s="175"/>
      <c r="C22" s="175"/>
      <c r="D22" s="176"/>
      <c r="E22" s="176"/>
      <c r="F22" s="176"/>
      <c r="G22" s="18"/>
      <c r="H22" s="18"/>
      <c r="I22" s="18"/>
      <c r="J22" s="18"/>
    </row>
    <row r="23" spans="1:10" ht="54" customHeight="1" thickBot="1">
      <c r="A23" s="175"/>
      <c r="B23" s="175"/>
      <c r="C23" s="175"/>
      <c r="D23" s="176"/>
      <c r="E23" s="176"/>
      <c r="F23" s="176"/>
      <c r="G23" s="18"/>
      <c r="H23" s="18"/>
      <c r="I23" s="18"/>
      <c r="J23" s="18"/>
    </row>
    <row r="24" spans="1:10" ht="15.65">
      <c r="A24" s="115"/>
      <c r="B24" s="116" t="s">
        <v>94</v>
      </c>
      <c r="C24" s="116" t="s">
        <v>18</v>
      </c>
      <c r="D24" s="116" t="s">
        <v>19</v>
      </c>
      <c r="E24" s="116" t="s">
        <v>20</v>
      </c>
      <c r="F24" s="117" t="s">
        <v>93</v>
      </c>
      <c r="G24" s="18"/>
      <c r="H24" s="18"/>
      <c r="I24" s="18"/>
      <c r="J24" s="18"/>
    </row>
    <row r="25" spans="1:10" ht="31.25">
      <c r="A25" s="162" t="s">
        <v>94</v>
      </c>
      <c r="B25" s="163" t="s">
        <v>114</v>
      </c>
      <c r="C25" s="114">
        <f>(31950.6+(31950.6*30.2%))/15</f>
        <v>2773.3120800000002</v>
      </c>
      <c r="D25" s="156">
        <v>126</v>
      </c>
      <c r="E25" s="156">
        <v>6</v>
      </c>
      <c r="F25" s="119">
        <f>(C25/D25*E25)</f>
        <v>132.06248000000002</v>
      </c>
      <c r="G25" s="118"/>
      <c r="H25" s="69"/>
      <c r="I25" s="69"/>
      <c r="J25" s="18"/>
    </row>
    <row r="26" spans="1:10" ht="16.3" thickBot="1">
      <c r="A26" s="22"/>
      <c r="B26" s="23" t="s">
        <v>21</v>
      </c>
      <c r="C26" s="24" t="s">
        <v>22</v>
      </c>
      <c r="D26" s="24" t="s">
        <v>116</v>
      </c>
      <c r="E26" s="24" t="s">
        <v>22</v>
      </c>
      <c r="F26" s="24">
        <f>SUM(F25:F25)</f>
        <v>132.06248000000002</v>
      </c>
      <c r="G26" s="18"/>
      <c r="H26" s="18"/>
      <c r="I26" s="18"/>
      <c r="J26" s="18"/>
    </row>
    <row r="27" spans="1:10" ht="15.65">
      <c r="A27" s="18"/>
      <c r="B27" s="18" t="s">
        <v>13</v>
      </c>
      <c r="C27" s="18"/>
      <c r="D27" s="18"/>
      <c r="E27" s="18"/>
      <c r="F27" s="18"/>
      <c r="G27" s="18"/>
      <c r="H27" s="18"/>
      <c r="I27" s="18"/>
      <c r="J27" s="18"/>
    </row>
    <row r="28" spans="1:10" s="40" customFormat="1" ht="17.350000000000001" customHeight="1">
      <c r="A28" s="178" t="s">
        <v>144</v>
      </c>
      <c r="B28" s="178"/>
      <c r="C28" s="178"/>
      <c r="D28" s="164">
        <f>F26</f>
        <v>132.06248000000002</v>
      </c>
      <c r="E28" s="165" t="s">
        <v>145</v>
      </c>
      <c r="F28" s="165"/>
      <c r="G28" s="39"/>
      <c r="H28" s="39"/>
      <c r="I28" s="39"/>
      <c r="J28" s="39"/>
    </row>
    <row r="29" spans="1:10" s="40" customFormat="1" ht="15.65">
      <c r="A29" s="39"/>
      <c r="B29" s="41" t="s">
        <v>13</v>
      </c>
      <c r="C29" s="42"/>
      <c r="D29" s="42"/>
      <c r="E29" s="42"/>
      <c r="F29" s="42"/>
      <c r="G29" s="39"/>
      <c r="H29" s="39"/>
      <c r="I29" s="39"/>
      <c r="J29" s="39"/>
    </row>
    <row r="30" spans="1:10" s="40" customFormat="1" ht="17" customHeight="1">
      <c r="A30" s="177"/>
      <c r="B30" s="177"/>
      <c r="C30" s="177"/>
      <c r="D30" s="177"/>
      <c r="E30" s="177"/>
      <c r="F30" s="177"/>
      <c r="G30" s="39"/>
      <c r="H30" s="39"/>
      <c r="I30" s="39"/>
      <c r="J30" s="39"/>
    </row>
    <row r="31" spans="1:10" s="40" customFormat="1" ht="17" customHeight="1">
      <c r="A31" s="39"/>
      <c r="B31" s="169"/>
      <c r="C31" s="169"/>
      <c r="D31" s="169"/>
      <c r="E31" s="169"/>
      <c r="F31" s="169"/>
      <c r="G31" s="39"/>
      <c r="H31" s="39"/>
      <c r="I31" s="39"/>
      <c r="J31" s="39"/>
    </row>
    <row r="32" spans="1:10" ht="28.55" customHeight="1">
      <c r="A32" s="18"/>
      <c r="B32" s="37"/>
      <c r="C32" s="18"/>
      <c r="D32" s="18"/>
      <c r="E32" s="18"/>
      <c r="F32" s="18"/>
      <c r="G32" s="18"/>
      <c r="H32" s="18"/>
      <c r="I32" s="18"/>
      <c r="J32" s="18"/>
    </row>
    <row r="33" spans="1:10" ht="15.65">
      <c r="A33" s="18"/>
      <c r="B33" s="18"/>
      <c r="C33" s="18"/>
      <c r="D33" s="18"/>
      <c r="E33" s="18"/>
      <c r="F33" s="18"/>
      <c r="G33" s="18"/>
      <c r="H33" s="18"/>
      <c r="I33" s="18"/>
      <c r="J33" s="18"/>
    </row>
    <row r="34" spans="1:10" ht="15.65">
      <c r="A34" s="18"/>
      <c r="B34" s="18"/>
      <c r="C34" s="18"/>
      <c r="D34" s="18"/>
      <c r="E34" s="18"/>
      <c r="F34" s="18"/>
      <c r="G34" s="18"/>
      <c r="H34" s="18"/>
      <c r="I34" s="18"/>
      <c r="J34" s="18"/>
    </row>
    <row r="35" spans="1:10" ht="15.65">
      <c r="A35" s="18"/>
      <c r="B35" s="18"/>
      <c r="C35" s="18"/>
      <c r="D35" s="18"/>
      <c r="E35" s="18"/>
      <c r="F35" s="18"/>
      <c r="G35" s="18"/>
      <c r="H35" s="18"/>
      <c r="I35" s="18"/>
      <c r="J35" s="18"/>
    </row>
    <row r="36" spans="1:10" ht="15.65">
      <c r="A36" s="18"/>
      <c r="B36" s="18"/>
      <c r="C36" s="18"/>
      <c r="D36" s="18"/>
      <c r="E36" s="18"/>
      <c r="F36" s="18"/>
      <c r="G36" s="18"/>
      <c r="H36" s="18"/>
      <c r="I36" s="18"/>
      <c r="J36" s="18"/>
    </row>
    <row r="37" spans="1:10" ht="15.65">
      <c r="A37" s="18"/>
      <c r="B37" s="18"/>
      <c r="C37" s="18"/>
      <c r="D37" s="18"/>
      <c r="E37" s="18"/>
      <c r="F37" s="18"/>
      <c r="G37" s="18"/>
      <c r="H37" s="18"/>
      <c r="I37" s="18"/>
      <c r="J37" s="18"/>
    </row>
    <row r="38" spans="1:10" ht="15.65">
      <c r="A38" s="18"/>
      <c r="B38" s="18"/>
      <c r="C38" s="18"/>
      <c r="D38" s="18"/>
      <c r="E38" s="18"/>
      <c r="F38" s="18"/>
      <c r="G38" s="18"/>
      <c r="H38" s="18"/>
      <c r="I38" s="18"/>
      <c r="J38" s="18"/>
    </row>
    <row r="39" spans="1:10" ht="15.65">
      <c r="A39" s="18"/>
      <c r="B39" s="18"/>
      <c r="C39" s="18"/>
      <c r="D39" s="18"/>
      <c r="E39" s="18"/>
      <c r="F39" s="18"/>
      <c r="G39" s="18"/>
      <c r="H39" s="18"/>
      <c r="I39" s="18"/>
      <c r="J39" s="18"/>
    </row>
    <row r="40" spans="1:10" ht="15.65">
      <c r="A40" s="18"/>
      <c r="B40" s="18"/>
      <c r="C40" s="18"/>
      <c r="D40" s="18"/>
      <c r="E40" s="18"/>
      <c r="F40" s="18"/>
      <c r="G40" s="18"/>
      <c r="H40" s="18"/>
      <c r="I40" s="18"/>
      <c r="J40" s="18"/>
    </row>
    <row r="41" spans="1:10" ht="15.65">
      <c r="A41" s="18"/>
      <c r="B41" s="18"/>
      <c r="C41" s="18"/>
      <c r="D41" s="18"/>
      <c r="E41" s="18"/>
      <c r="F41" s="18"/>
      <c r="G41" s="18"/>
      <c r="H41" s="18"/>
      <c r="I41" s="18"/>
      <c r="J41" s="18"/>
    </row>
    <row r="42" spans="1:10" ht="15.65">
      <c r="A42" s="18"/>
      <c r="B42" s="18"/>
      <c r="C42" s="18"/>
      <c r="D42" s="18"/>
      <c r="E42" s="18"/>
      <c r="F42" s="18"/>
      <c r="G42" s="18"/>
      <c r="H42" s="18"/>
      <c r="I42" s="18"/>
      <c r="J42" s="18"/>
    </row>
    <row r="43" spans="1:10" ht="15.65">
      <c r="A43" s="18"/>
      <c r="B43" s="18"/>
      <c r="C43" s="18"/>
      <c r="D43" s="18"/>
      <c r="E43" s="18"/>
      <c r="F43" s="18"/>
      <c r="G43" s="18"/>
      <c r="H43" s="18"/>
      <c r="I43" s="18"/>
      <c r="J43" s="18"/>
    </row>
    <row r="44" spans="1:10" ht="15.65">
      <c r="A44" s="18"/>
      <c r="B44" s="18"/>
      <c r="C44" s="18"/>
      <c r="D44" s="18"/>
      <c r="E44" s="18"/>
      <c r="F44" s="18"/>
      <c r="G44" s="18"/>
      <c r="H44" s="18"/>
      <c r="I44" s="18"/>
      <c r="J44" s="18"/>
    </row>
    <row r="45" spans="1:10" ht="15.65">
      <c r="A45" s="18"/>
      <c r="B45" s="18"/>
      <c r="C45" s="18"/>
      <c r="D45" s="18"/>
      <c r="E45" s="18"/>
      <c r="F45" s="18"/>
      <c r="G45" s="18"/>
      <c r="H45" s="18"/>
      <c r="I45" s="18"/>
      <c r="J45" s="18"/>
    </row>
    <row r="46" spans="1:10" ht="15.65">
      <c r="A46" s="18"/>
      <c r="B46" s="18"/>
      <c r="C46" s="18"/>
      <c r="D46" s="18"/>
      <c r="E46" s="18"/>
      <c r="F46" s="18"/>
      <c r="G46" s="18"/>
      <c r="H46" s="18"/>
      <c r="I46" s="18"/>
      <c r="J46" s="18"/>
    </row>
    <row r="47" spans="1:10" ht="15.65">
      <c r="A47" s="18"/>
      <c r="B47" s="18"/>
      <c r="C47" s="18"/>
      <c r="D47" s="18"/>
      <c r="E47" s="18"/>
      <c r="F47" s="18"/>
      <c r="G47" s="18"/>
      <c r="H47" s="18"/>
      <c r="I47" s="18"/>
      <c r="J47" s="18"/>
    </row>
    <row r="48" spans="1:10" ht="15.65">
      <c r="A48" s="18"/>
      <c r="B48" s="18"/>
      <c r="C48" s="18"/>
      <c r="D48" s="18"/>
      <c r="E48" s="18"/>
      <c r="F48" s="18"/>
      <c r="G48" s="18"/>
      <c r="H48" s="18"/>
      <c r="I48" s="18"/>
      <c r="J48" s="18"/>
    </row>
  </sheetData>
  <mergeCells count="13">
    <mergeCell ref="D2:F2"/>
    <mergeCell ref="B31:F31"/>
    <mergeCell ref="A12:F12"/>
    <mergeCell ref="A13:F13"/>
    <mergeCell ref="A16:A23"/>
    <mergeCell ref="B16:B23"/>
    <mergeCell ref="C16:C23"/>
    <mergeCell ref="D16:D23"/>
    <mergeCell ref="E16:E23"/>
    <mergeCell ref="F16:F23"/>
    <mergeCell ref="A14:F14"/>
    <mergeCell ref="A30:F30"/>
    <mergeCell ref="A28:C28"/>
  </mergeCells>
  <pageMargins left="0.78740157480314965" right="0" top="0.98425196850393704" bottom="0.98425196850393704" header="0.51181102362204722" footer="0.51181102362204722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1"/>
  <sheetViews>
    <sheetView view="pageBreakPreview" zoomScale="80" zoomScaleSheetLayoutView="80" workbookViewId="0">
      <selection activeCell="D13" sqref="D13:D14"/>
    </sheetView>
  </sheetViews>
  <sheetFormatPr defaultColWidth="9.125" defaultRowHeight="12.9"/>
  <cols>
    <col min="1" max="1" width="21.875" style="19" customWidth="1"/>
    <col min="2" max="2" width="12.875" style="19" customWidth="1"/>
    <col min="3" max="3" width="15" style="19" customWidth="1"/>
    <col min="4" max="4" width="15.5" style="19" customWidth="1"/>
    <col min="5" max="5" width="35" style="19" customWidth="1"/>
    <col min="6" max="16384" width="9.125" style="19"/>
  </cols>
  <sheetData>
    <row r="1" spans="1:5" ht="13.6">
      <c r="B1" s="56"/>
      <c r="C1" s="56"/>
      <c r="D1" s="56"/>
      <c r="E1" s="110" t="s">
        <v>44</v>
      </c>
    </row>
    <row r="2" spans="1:5" ht="95.1" customHeight="1">
      <c r="B2" s="56"/>
      <c r="C2" s="56"/>
      <c r="D2" s="56"/>
      <c r="E2" s="111" t="s">
        <v>97</v>
      </c>
    </row>
    <row r="3" spans="1:5" ht="15.65">
      <c r="A3" s="18"/>
      <c r="B3" s="18"/>
      <c r="C3" s="18"/>
      <c r="D3" s="20"/>
      <c r="E3" s="20"/>
    </row>
    <row r="4" spans="1:5" ht="14.3" customHeight="1">
      <c r="A4" s="180" t="s">
        <v>45</v>
      </c>
      <c r="B4" s="181"/>
      <c r="C4" s="180"/>
      <c r="D4" s="180"/>
      <c r="E4" s="180"/>
    </row>
    <row r="5" spans="1:5" ht="15.65" hidden="1">
      <c r="A5" s="182" t="s">
        <v>57</v>
      </c>
      <c r="B5" s="171"/>
      <c r="C5" s="171"/>
      <c r="D5" s="171"/>
      <c r="E5" s="171"/>
    </row>
    <row r="6" spans="1:5" ht="33.299999999999997" customHeight="1">
      <c r="A6" s="183" t="str">
        <f>' калькуляция'!A4</f>
        <v>Дополнительная платная образовательная услуга для обучающихся 7-11 лет «Организация досуга обучающихся во внеурочное время»</v>
      </c>
      <c r="B6" s="183"/>
      <c r="C6" s="183"/>
      <c r="D6" s="183"/>
      <c r="E6" s="183"/>
    </row>
    <row r="7" spans="1:5" ht="15.65">
      <c r="A7" s="170" t="s">
        <v>46</v>
      </c>
      <c r="B7" s="170"/>
      <c r="C7" s="170"/>
      <c r="D7" s="170"/>
      <c r="E7" s="170"/>
    </row>
    <row r="8" spans="1:5" ht="11.25" customHeight="1" thickBot="1">
      <c r="A8" s="18"/>
      <c r="B8" s="21"/>
      <c r="C8" s="18"/>
      <c r="D8" s="18"/>
      <c r="E8" s="18"/>
    </row>
    <row r="9" spans="1:5" ht="16.3" hidden="1" thickBot="1">
      <c r="A9" s="18"/>
      <c r="B9" s="29"/>
      <c r="C9" s="18"/>
      <c r="D9" s="18"/>
      <c r="E9" s="18"/>
    </row>
    <row r="10" spans="1:5" ht="115.5" customHeight="1">
      <c r="A10" s="145" t="s">
        <v>61</v>
      </c>
      <c r="B10" s="146" t="s">
        <v>62</v>
      </c>
      <c r="C10" s="146" t="s">
        <v>63</v>
      </c>
      <c r="D10" s="147" t="s">
        <v>64</v>
      </c>
      <c r="E10" s="148" t="s">
        <v>119</v>
      </c>
    </row>
    <row r="11" spans="1:5" ht="16.3" thickBot="1">
      <c r="A11" s="151">
        <v>1</v>
      </c>
      <c r="B11" s="43">
        <v>2</v>
      </c>
      <c r="C11" s="43">
        <v>3</v>
      </c>
      <c r="D11" s="43">
        <v>4</v>
      </c>
      <c r="E11" s="150">
        <v>5</v>
      </c>
    </row>
    <row r="12" spans="1:5" ht="110.75" customHeight="1" thickBot="1">
      <c r="A12" s="54" t="s">
        <v>110</v>
      </c>
      <c r="B12" s="157" t="s">
        <v>131</v>
      </c>
      <c r="C12" s="157">
        <v>1</v>
      </c>
      <c r="D12" s="158">
        <v>14.95</v>
      </c>
      <c r="E12" s="87">
        <f>C12*D12</f>
        <v>14.95</v>
      </c>
    </row>
    <row r="13" spans="1:5" ht="96.8" customHeight="1">
      <c r="A13" s="151" t="s">
        <v>109</v>
      </c>
      <c r="B13" s="184" t="s">
        <v>131</v>
      </c>
      <c r="C13" s="184">
        <v>1</v>
      </c>
      <c r="D13" s="186">
        <v>18.829999999999998</v>
      </c>
      <c r="E13" s="188">
        <f>C13*D13</f>
        <v>18.829999999999998</v>
      </c>
    </row>
    <row r="14" spans="1:5" ht="14.95" customHeight="1" thickBot="1">
      <c r="A14" s="149" t="s">
        <v>59</v>
      </c>
      <c r="B14" s="185"/>
      <c r="C14" s="185"/>
      <c r="D14" s="187"/>
      <c r="E14" s="189"/>
    </row>
    <row r="15" spans="1:5" ht="16.3" hidden="1" thickBot="1">
      <c r="A15" s="149" t="s">
        <v>60</v>
      </c>
      <c r="B15" s="44"/>
      <c r="C15" s="44"/>
      <c r="D15" s="44"/>
      <c r="E15" s="152"/>
    </row>
    <row r="16" spans="1:5" ht="16.3" thickBot="1">
      <c r="A16" s="153" t="s">
        <v>21</v>
      </c>
      <c r="B16" s="154" t="s">
        <v>22</v>
      </c>
      <c r="C16" s="154" t="s">
        <v>22</v>
      </c>
      <c r="D16" s="155">
        <f>D13+D12</f>
        <v>33.78</v>
      </c>
      <c r="E16" s="87">
        <f>E13+E12</f>
        <v>33.78</v>
      </c>
    </row>
    <row r="17" spans="1:5" ht="15.65">
      <c r="B17" s="29"/>
    </row>
    <row r="18" spans="1:5" ht="15.65">
      <c r="A18" s="60" t="s">
        <v>65</v>
      </c>
      <c r="B18" s="60"/>
      <c r="C18" s="60"/>
      <c r="D18" s="60"/>
      <c r="E18" s="60"/>
    </row>
    <row r="19" spans="1:5" ht="16.3">
      <c r="A19" s="62" t="s">
        <v>122</v>
      </c>
      <c r="B19" s="62"/>
      <c r="C19" s="62"/>
      <c r="D19" s="61"/>
      <c r="E19" s="61"/>
    </row>
    <row r="20" spans="1:5" ht="16.3">
      <c r="A20" s="62" t="s">
        <v>123</v>
      </c>
      <c r="B20" s="62"/>
      <c r="C20" s="62"/>
      <c r="D20" s="61"/>
      <c r="E20" s="61"/>
    </row>
    <row r="21" spans="1:5" ht="16.3">
      <c r="A21" s="62" t="s">
        <v>124</v>
      </c>
      <c r="B21" s="62"/>
      <c r="C21" s="62"/>
      <c r="D21" s="61"/>
      <c r="E21" s="61"/>
    </row>
    <row r="22" spans="1:5" ht="16.3">
      <c r="A22" s="62" t="s">
        <v>125</v>
      </c>
      <c r="B22" s="62"/>
      <c r="C22" s="62"/>
      <c r="D22" s="61"/>
      <c r="E22" s="61"/>
    </row>
    <row r="23" spans="1:5" ht="16.3">
      <c r="A23" s="62" t="s">
        <v>126</v>
      </c>
      <c r="B23" s="62"/>
      <c r="C23" s="62"/>
      <c r="D23" s="62"/>
      <c r="E23" s="61"/>
    </row>
    <row r="24" spans="1:5" ht="16.3">
      <c r="A24" s="62" t="s">
        <v>127</v>
      </c>
      <c r="B24" s="62"/>
      <c r="C24" s="62"/>
      <c r="D24" s="63"/>
      <c r="E24" s="63"/>
    </row>
    <row r="25" spans="1:5" ht="16.3">
      <c r="A25" s="62" t="s">
        <v>111</v>
      </c>
      <c r="B25" s="62"/>
      <c r="C25" s="62"/>
      <c r="D25" s="63"/>
      <c r="E25" s="63"/>
    </row>
    <row r="26" spans="1:5" ht="16.3">
      <c r="A26" s="62" t="s">
        <v>128</v>
      </c>
      <c r="B26" s="62"/>
      <c r="C26" s="62"/>
      <c r="D26" s="63"/>
      <c r="E26" s="63"/>
    </row>
    <row r="27" spans="1:5" ht="16.3">
      <c r="A27" s="64" t="s">
        <v>129</v>
      </c>
      <c r="B27" s="61"/>
      <c r="C27" s="61"/>
      <c r="D27" s="61"/>
      <c r="E27" s="61"/>
    </row>
    <row r="28" spans="1:5" ht="16.3">
      <c r="A28" s="179" t="s">
        <v>66</v>
      </c>
      <c r="B28" s="179"/>
      <c r="C28" s="61"/>
      <c r="D28" s="61"/>
      <c r="E28" s="61"/>
    </row>
    <row r="29" spans="1:5" ht="16.3">
      <c r="A29" s="65" t="s">
        <v>130</v>
      </c>
      <c r="B29" s="65"/>
      <c r="C29" s="61"/>
      <c r="D29" s="61"/>
      <c r="E29" s="61"/>
    </row>
    <row r="30" spans="1:5" ht="16.3">
      <c r="A30" s="65"/>
      <c r="B30" s="65"/>
      <c r="C30" s="61"/>
      <c r="D30" s="61"/>
      <c r="E30" s="61"/>
    </row>
    <row r="31" spans="1:5" ht="15.65">
      <c r="A31" s="60" t="s">
        <v>112</v>
      </c>
      <c r="B31" s="60"/>
      <c r="C31" s="60"/>
      <c r="D31" s="60"/>
      <c r="E31" s="60"/>
    </row>
    <row r="32" spans="1:5" ht="16.3">
      <c r="A32" s="62" t="s">
        <v>132</v>
      </c>
      <c r="B32" s="62"/>
      <c r="C32" s="62"/>
      <c r="D32" s="61"/>
      <c r="E32" s="61"/>
    </row>
    <row r="33" spans="1:5" ht="16.3">
      <c r="A33" s="62" t="s">
        <v>133</v>
      </c>
      <c r="B33" s="62"/>
      <c r="C33" s="62"/>
      <c r="D33" s="61"/>
      <c r="E33" s="61"/>
    </row>
    <row r="34" spans="1:5" ht="16.3">
      <c r="A34" s="62" t="s">
        <v>134</v>
      </c>
      <c r="B34" s="62"/>
      <c r="C34" s="62"/>
      <c r="D34" s="61"/>
      <c r="E34" s="61"/>
    </row>
    <row r="35" spans="1:5" ht="16.3">
      <c r="A35" s="62" t="s">
        <v>135</v>
      </c>
      <c r="B35" s="62"/>
      <c r="C35" s="62"/>
      <c r="D35" s="61"/>
      <c r="E35" s="61"/>
    </row>
    <row r="36" spans="1:5" ht="16.3">
      <c r="A36" s="62" t="s">
        <v>136</v>
      </c>
      <c r="B36" s="62"/>
      <c r="C36" s="62"/>
      <c r="D36" s="62"/>
      <c r="E36" s="61"/>
    </row>
    <row r="37" spans="1:5" ht="16.3">
      <c r="A37" s="62" t="s">
        <v>137</v>
      </c>
      <c r="B37" s="62"/>
      <c r="C37" s="62"/>
      <c r="D37" s="63"/>
      <c r="E37" s="63"/>
    </row>
    <row r="38" spans="1:5" ht="16.3">
      <c r="A38" s="62" t="s">
        <v>113</v>
      </c>
      <c r="B38" s="62"/>
      <c r="C38" s="62"/>
      <c r="D38" s="63"/>
      <c r="E38" s="63"/>
    </row>
    <row r="39" spans="1:5" ht="16.3">
      <c r="A39" s="64" t="s">
        <v>138</v>
      </c>
      <c r="B39" s="61"/>
      <c r="C39" s="61"/>
      <c r="D39" s="61"/>
      <c r="E39" s="61"/>
    </row>
    <row r="40" spans="1:5" ht="16.3">
      <c r="A40" s="179" t="s">
        <v>66</v>
      </c>
      <c r="B40" s="179"/>
      <c r="C40" s="61"/>
      <c r="D40" s="61"/>
      <c r="E40" s="61"/>
    </row>
    <row r="41" spans="1:5" ht="16.3">
      <c r="A41" s="65" t="s">
        <v>139</v>
      </c>
      <c r="B41" s="65"/>
      <c r="C41" s="61"/>
      <c r="D41" s="61"/>
      <c r="E41" s="61"/>
    </row>
  </sheetData>
  <mergeCells count="10">
    <mergeCell ref="A40:B40"/>
    <mergeCell ref="A4:E4"/>
    <mergeCell ref="A5:E5"/>
    <mergeCell ref="A7:E7"/>
    <mergeCell ref="A6:E6"/>
    <mergeCell ref="A28:B28"/>
    <mergeCell ref="B13:B14"/>
    <mergeCell ref="C13:C14"/>
    <mergeCell ref="D13:D14"/>
    <mergeCell ref="E13:E14"/>
  </mergeCells>
  <pageMargins left="0.74803149606299213" right="0.74803149606299213" top="0.98425196850393704" bottom="0.98425196850393704" header="0.51181102362204722" footer="0.51181102362204722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8"/>
  <sheetViews>
    <sheetView view="pageBreakPreview" zoomScale="80" zoomScaleSheetLayoutView="80" workbookViewId="0">
      <selection activeCell="A6" sqref="A6:F6"/>
    </sheetView>
  </sheetViews>
  <sheetFormatPr defaultColWidth="9.125" defaultRowHeight="12.9"/>
  <cols>
    <col min="1" max="1" width="22.125" style="30" customWidth="1"/>
    <col min="2" max="2" width="14.25" style="30" customWidth="1"/>
    <col min="3" max="3" width="13.875" style="30" customWidth="1"/>
    <col min="4" max="4" width="15.375" style="30" customWidth="1"/>
    <col min="5" max="5" width="15.75" style="30" customWidth="1"/>
    <col min="6" max="6" width="33.75" style="30" customWidth="1"/>
    <col min="7" max="16384" width="9.125" style="30"/>
  </cols>
  <sheetData>
    <row r="1" spans="1:6" s="109" customFormat="1" ht="13.6">
      <c r="A1" s="190" t="s">
        <v>47</v>
      </c>
      <c r="B1" s="190"/>
      <c r="C1" s="190"/>
      <c r="D1" s="190"/>
      <c r="E1" s="190"/>
      <c r="F1" s="190"/>
    </row>
    <row r="2" spans="1:6" s="109" customFormat="1" ht="82.9" customHeight="1">
      <c r="A2" s="191" t="s">
        <v>97</v>
      </c>
      <c r="B2" s="192"/>
      <c r="C2" s="192"/>
      <c r="D2" s="192"/>
      <c r="E2" s="192"/>
      <c r="F2" s="192"/>
    </row>
    <row r="3" spans="1:6" ht="15.65">
      <c r="A3" s="31"/>
      <c r="B3" s="31"/>
      <c r="C3" s="31"/>
      <c r="D3" s="32"/>
      <c r="E3" s="32"/>
      <c r="F3" s="32"/>
    </row>
    <row r="4" spans="1:6" ht="15.65">
      <c r="A4" s="31" t="s">
        <v>48</v>
      </c>
      <c r="B4" s="31"/>
      <c r="C4" s="31"/>
      <c r="D4" s="31"/>
      <c r="E4" s="31"/>
      <c r="F4" s="31"/>
    </row>
    <row r="5" spans="1:6" ht="15.65" hidden="1">
      <c r="A5" s="182"/>
      <c r="B5" s="171"/>
      <c r="C5" s="171"/>
      <c r="D5" s="171"/>
      <c r="E5" s="171"/>
      <c r="F5" s="171"/>
    </row>
    <row r="6" spans="1:6" ht="38.049999999999997" customHeight="1">
      <c r="A6" s="172" t="str">
        <f>' калькуляция'!A4</f>
        <v>Дополнительная платная образовательная услуга для обучающихся 7-11 лет «Организация досуга обучающихся во внеурочное время»</v>
      </c>
      <c r="B6" s="172"/>
      <c r="C6" s="172"/>
      <c r="D6" s="172"/>
      <c r="E6" s="172"/>
      <c r="F6" s="172"/>
    </row>
    <row r="7" spans="1:6" ht="15.65">
      <c r="A7" s="193" t="s">
        <v>49</v>
      </c>
      <c r="B7" s="193"/>
      <c r="C7" s="193"/>
      <c r="D7" s="193"/>
      <c r="E7" s="193"/>
      <c r="F7" s="193"/>
    </row>
    <row r="8" spans="1:6" ht="16.3" thickBot="1">
      <c r="A8" s="33"/>
      <c r="B8" s="31"/>
      <c r="C8" s="31"/>
      <c r="D8" s="31"/>
      <c r="E8" s="31"/>
      <c r="F8" s="31"/>
    </row>
    <row r="9" spans="1:6">
      <c r="A9" s="194" t="s">
        <v>50</v>
      </c>
      <c r="B9" s="194" t="s">
        <v>51</v>
      </c>
      <c r="C9" s="194" t="s">
        <v>52</v>
      </c>
      <c r="D9" s="194" t="s">
        <v>53</v>
      </c>
      <c r="E9" s="194" t="s">
        <v>54</v>
      </c>
      <c r="F9" s="194" t="s">
        <v>55</v>
      </c>
    </row>
    <row r="10" spans="1:6">
      <c r="A10" s="195"/>
      <c r="B10" s="195"/>
      <c r="C10" s="195"/>
      <c r="D10" s="195"/>
      <c r="E10" s="197"/>
      <c r="F10" s="195"/>
    </row>
    <row r="11" spans="1:6">
      <c r="A11" s="195"/>
      <c r="B11" s="195"/>
      <c r="C11" s="195"/>
      <c r="D11" s="195"/>
      <c r="E11" s="197"/>
      <c r="F11" s="195"/>
    </row>
    <row r="12" spans="1:6">
      <c r="A12" s="195"/>
      <c r="B12" s="195"/>
      <c r="C12" s="195"/>
      <c r="D12" s="195"/>
      <c r="E12" s="197"/>
      <c r="F12" s="195"/>
    </row>
    <row r="13" spans="1:6">
      <c r="A13" s="195"/>
      <c r="B13" s="195"/>
      <c r="C13" s="195"/>
      <c r="D13" s="195"/>
      <c r="E13" s="197"/>
      <c r="F13" s="195"/>
    </row>
    <row r="14" spans="1:6">
      <c r="A14" s="195"/>
      <c r="B14" s="195"/>
      <c r="C14" s="195"/>
      <c r="D14" s="195"/>
      <c r="E14" s="197"/>
      <c r="F14" s="195"/>
    </row>
    <row r="15" spans="1:6" ht="90.7" customHeight="1" thickBot="1">
      <c r="A15" s="196"/>
      <c r="B15" s="196"/>
      <c r="C15" s="196"/>
      <c r="D15" s="196"/>
      <c r="E15" s="198"/>
      <c r="F15" s="196"/>
    </row>
    <row r="16" spans="1:6" ht="36" customHeight="1" thickBot="1">
      <c r="A16" s="105">
        <v>1</v>
      </c>
      <c r="B16" s="120">
        <v>2</v>
      </c>
      <c r="C16" s="120">
        <v>3</v>
      </c>
      <c r="D16" s="120">
        <v>4</v>
      </c>
      <c r="E16" s="120">
        <v>5</v>
      </c>
      <c r="F16" s="120">
        <v>6</v>
      </c>
    </row>
    <row r="17" spans="1:6" ht="15.65">
      <c r="A17" s="159" t="s">
        <v>115</v>
      </c>
      <c r="B17" s="160">
        <v>0</v>
      </c>
      <c r="C17" s="160">
        <v>0</v>
      </c>
      <c r="D17" s="160">
        <v>0</v>
      </c>
      <c r="E17" s="160">
        <v>0</v>
      </c>
      <c r="F17" s="161">
        <v>0</v>
      </c>
    </row>
    <row r="18" spans="1:6" ht="16.3" thickBot="1">
      <c r="A18" s="34" t="s">
        <v>21</v>
      </c>
      <c r="B18" s="35" t="s">
        <v>22</v>
      </c>
      <c r="C18" s="35" t="s">
        <v>22</v>
      </c>
      <c r="D18" s="35" t="s">
        <v>22</v>
      </c>
      <c r="E18" s="35" t="s">
        <v>22</v>
      </c>
      <c r="F18" s="138"/>
    </row>
    <row r="19" spans="1:6" ht="15.65">
      <c r="A19" s="36"/>
      <c r="B19" s="31"/>
      <c r="C19" s="31"/>
      <c r="D19" s="31"/>
      <c r="E19" s="31"/>
      <c r="F19" s="31"/>
    </row>
    <row r="20" spans="1:6" ht="15.65">
      <c r="A20" s="36" t="s">
        <v>56</v>
      </c>
      <c r="B20" s="31"/>
      <c r="C20" s="31"/>
      <c r="D20" s="31"/>
      <c r="E20" s="31"/>
      <c r="F20" s="31"/>
    </row>
    <row r="21" spans="1:6" ht="15.65">
      <c r="A21" s="36"/>
      <c r="B21" s="31"/>
      <c r="C21" s="31"/>
      <c r="D21" s="31"/>
      <c r="E21" s="31"/>
      <c r="F21" s="31"/>
    </row>
    <row r="22" spans="1:6" ht="15.65">
      <c r="A22" s="36"/>
      <c r="B22" s="31"/>
      <c r="C22" s="31"/>
      <c r="D22" s="31"/>
      <c r="E22" s="31"/>
      <c r="F22" s="31"/>
    </row>
    <row r="23" spans="1:6" ht="15.65">
      <c r="A23" s="36"/>
      <c r="B23" s="31"/>
      <c r="C23" s="31"/>
      <c r="D23" s="31"/>
      <c r="E23" s="31"/>
      <c r="F23" s="31"/>
    </row>
    <row r="24" spans="1:6" ht="15.65">
      <c r="A24" s="36"/>
      <c r="B24" s="31"/>
      <c r="C24" s="31"/>
      <c r="D24" s="31"/>
      <c r="E24" s="31"/>
      <c r="F24" s="31"/>
    </row>
    <row r="25" spans="1:6" ht="15.65">
      <c r="A25" s="31"/>
      <c r="B25" s="31"/>
      <c r="C25" s="31"/>
      <c r="D25" s="31"/>
      <c r="E25" s="31"/>
      <c r="F25" s="31"/>
    </row>
    <row r="26" spans="1:6" ht="15.65">
      <c r="A26" s="31"/>
      <c r="B26" s="31"/>
      <c r="C26" s="31"/>
      <c r="D26" s="31"/>
      <c r="E26" s="31"/>
      <c r="F26" s="31"/>
    </row>
    <row r="27" spans="1:6" ht="15.65">
      <c r="A27" s="31"/>
      <c r="B27" s="31"/>
      <c r="C27" s="31"/>
      <c r="D27" s="31"/>
      <c r="E27" s="31"/>
      <c r="F27" s="31"/>
    </row>
    <row r="28" spans="1:6" ht="15.65">
      <c r="A28" s="31"/>
      <c r="B28" s="31"/>
      <c r="C28" s="31"/>
      <c r="D28" s="31"/>
      <c r="E28" s="31"/>
      <c r="F28" s="31"/>
    </row>
    <row r="29" spans="1:6" ht="15.65">
      <c r="A29" s="31"/>
      <c r="B29" s="31"/>
      <c r="C29" s="31"/>
      <c r="D29" s="31"/>
      <c r="E29" s="31"/>
      <c r="F29" s="31"/>
    </row>
    <row r="30" spans="1:6" ht="15.65">
      <c r="A30" s="31"/>
      <c r="B30" s="31"/>
      <c r="C30" s="31"/>
      <c r="D30" s="31"/>
      <c r="E30" s="31"/>
      <c r="F30" s="31"/>
    </row>
    <row r="31" spans="1:6" ht="15.65">
      <c r="A31" s="31"/>
      <c r="B31" s="31"/>
      <c r="C31" s="31"/>
      <c r="D31" s="31"/>
      <c r="E31" s="31"/>
      <c r="F31" s="31"/>
    </row>
    <row r="32" spans="1:6" ht="15.65">
      <c r="A32" s="31"/>
      <c r="B32" s="31"/>
      <c r="C32" s="31"/>
      <c r="D32" s="31"/>
      <c r="E32" s="31"/>
      <c r="F32" s="31"/>
    </row>
    <row r="33" spans="1:6" ht="15.65">
      <c r="A33" s="31"/>
      <c r="B33" s="31"/>
      <c r="C33" s="31"/>
      <c r="D33" s="31"/>
      <c r="E33" s="31"/>
      <c r="F33" s="31"/>
    </row>
    <row r="34" spans="1:6" ht="15.65">
      <c r="A34" s="31"/>
      <c r="B34" s="31"/>
      <c r="C34" s="31"/>
      <c r="D34" s="31"/>
      <c r="E34" s="31"/>
      <c r="F34" s="31"/>
    </row>
    <row r="35" spans="1:6" ht="15.65">
      <c r="A35" s="31"/>
      <c r="B35" s="31"/>
      <c r="C35" s="31"/>
      <c r="D35" s="31"/>
      <c r="E35" s="31"/>
      <c r="F35" s="31"/>
    </row>
    <row r="36" spans="1:6" ht="15.65">
      <c r="A36" s="31"/>
      <c r="B36" s="31"/>
      <c r="C36" s="31"/>
      <c r="D36" s="31"/>
      <c r="E36" s="31"/>
      <c r="F36" s="31"/>
    </row>
    <row r="37" spans="1:6" ht="15.65">
      <c r="A37" s="31"/>
      <c r="B37" s="31"/>
      <c r="C37" s="31"/>
      <c r="D37" s="31"/>
      <c r="E37" s="31"/>
      <c r="F37" s="31"/>
    </row>
    <row r="38" spans="1:6" ht="15.65">
      <c r="A38" s="31"/>
      <c r="B38" s="31"/>
      <c r="C38" s="31"/>
      <c r="D38" s="31"/>
      <c r="E38" s="31"/>
      <c r="F38" s="31"/>
    </row>
    <row r="39" spans="1:6" ht="15.65">
      <c r="A39" s="31"/>
      <c r="B39" s="31"/>
      <c r="C39" s="31"/>
      <c r="D39" s="31"/>
      <c r="E39" s="31"/>
      <c r="F39" s="31"/>
    </row>
    <row r="40" spans="1:6" ht="15.65">
      <c r="A40" s="31"/>
      <c r="B40" s="31"/>
      <c r="C40" s="31"/>
      <c r="D40" s="31"/>
      <c r="E40" s="31"/>
      <c r="F40" s="31"/>
    </row>
    <row r="41" spans="1:6" ht="15.65">
      <c r="A41" s="31"/>
      <c r="B41" s="31"/>
      <c r="C41" s="31"/>
      <c r="D41" s="31"/>
      <c r="E41" s="31"/>
      <c r="F41" s="31"/>
    </row>
    <row r="42" spans="1:6" ht="15.65">
      <c r="A42" s="31"/>
      <c r="B42" s="31"/>
      <c r="C42" s="31"/>
      <c r="D42" s="31"/>
      <c r="E42" s="31"/>
      <c r="F42" s="31"/>
    </row>
    <row r="43" spans="1:6" ht="15.65">
      <c r="A43" s="31"/>
      <c r="B43" s="31"/>
      <c r="C43" s="31"/>
      <c r="D43" s="31"/>
      <c r="E43" s="31"/>
      <c r="F43" s="31"/>
    </row>
    <row r="44" spans="1:6" ht="15.65">
      <c r="A44" s="31"/>
      <c r="B44" s="31"/>
      <c r="C44" s="31"/>
      <c r="D44" s="31"/>
      <c r="E44" s="31"/>
      <c r="F44" s="31"/>
    </row>
    <row r="45" spans="1:6" ht="15.65">
      <c r="A45" s="31"/>
      <c r="B45" s="31"/>
      <c r="C45" s="31"/>
      <c r="D45" s="31"/>
      <c r="E45" s="31"/>
      <c r="F45" s="31"/>
    </row>
    <row r="46" spans="1:6" ht="15.65">
      <c r="A46" s="31"/>
      <c r="B46" s="31"/>
      <c r="C46" s="31"/>
      <c r="D46" s="31"/>
      <c r="E46" s="31"/>
      <c r="F46" s="31"/>
    </row>
    <row r="47" spans="1:6" ht="15.65">
      <c r="A47" s="31"/>
      <c r="B47" s="31"/>
      <c r="C47" s="31"/>
      <c r="D47" s="31"/>
      <c r="E47" s="31"/>
      <c r="F47" s="31"/>
    </row>
    <row r="48" spans="1:6" ht="15.65">
      <c r="A48" s="31"/>
      <c r="B48" s="31"/>
      <c r="C48" s="31"/>
      <c r="D48" s="31"/>
      <c r="E48" s="31"/>
      <c r="F48" s="31"/>
    </row>
    <row r="49" spans="1:6" ht="15.65">
      <c r="A49" s="31"/>
      <c r="B49" s="31"/>
      <c r="C49" s="31"/>
      <c r="D49" s="31"/>
      <c r="E49" s="31"/>
      <c r="F49" s="31"/>
    </row>
    <row r="50" spans="1:6" ht="15.65">
      <c r="A50" s="31"/>
      <c r="B50" s="31"/>
      <c r="C50" s="31"/>
      <c r="D50" s="31"/>
      <c r="E50" s="31"/>
      <c r="F50" s="31"/>
    </row>
    <row r="51" spans="1:6" ht="15.65">
      <c r="A51" s="31"/>
      <c r="B51" s="31"/>
      <c r="C51" s="31"/>
      <c r="D51" s="31"/>
      <c r="E51" s="31"/>
      <c r="F51" s="31"/>
    </row>
    <row r="52" spans="1:6" ht="15.65">
      <c r="A52" s="31"/>
      <c r="B52" s="31"/>
      <c r="C52" s="31"/>
      <c r="D52" s="31"/>
      <c r="E52" s="31"/>
      <c r="F52" s="31"/>
    </row>
    <row r="53" spans="1:6" ht="15.65">
      <c r="A53" s="31"/>
      <c r="B53" s="31"/>
      <c r="C53" s="31"/>
      <c r="D53" s="31"/>
      <c r="E53" s="31"/>
      <c r="F53" s="31"/>
    </row>
    <row r="54" spans="1:6" ht="15.65">
      <c r="A54" s="31"/>
      <c r="B54" s="31"/>
      <c r="C54" s="31"/>
      <c r="D54" s="31"/>
      <c r="E54" s="31"/>
      <c r="F54" s="31"/>
    </row>
    <row r="55" spans="1:6" ht="15.65">
      <c r="A55" s="31"/>
      <c r="B55" s="31"/>
      <c r="C55" s="31"/>
      <c r="D55" s="31"/>
      <c r="E55" s="31"/>
      <c r="F55" s="31"/>
    </row>
    <row r="56" spans="1:6" ht="15.65">
      <c r="A56" s="31"/>
      <c r="B56" s="31"/>
      <c r="C56" s="31"/>
      <c r="D56" s="31"/>
      <c r="E56" s="31"/>
      <c r="F56" s="31"/>
    </row>
    <row r="57" spans="1:6" ht="15.65">
      <c r="A57" s="31"/>
      <c r="B57" s="31"/>
      <c r="C57" s="31"/>
      <c r="D57" s="31"/>
      <c r="E57" s="31"/>
      <c r="F57" s="31"/>
    </row>
    <row r="58" spans="1:6" ht="15.65">
      <c r="A58" s="31"/>
      <c r="B58" s="31"/>
      <c r="C58" s="31"/>
      <c r="D58" s="31"/>
      <c r="E58" s="31"/>
      <c r="F58" s="31"/>
    </row>
    <row r="59" spans="1:6" ht="15.65">
      <c r="A59" s="31"/>
      <c r="B59" s="31"/>
      <c r="C59" s="31"/>
      <c r="D59" s="31"/>
      <c r="E59" s="31"/>
      <c r="F59" s="31"/>
    </row>
    <row r="60" spans="1:6" ht="15.65">
      <c r="A60" s="31"/>
      <c r="B60" s="31"/>
      <c r="C60" s="31"/>
      <c r="D60" s="31"/>
      <c r="E60" s="31"/>
      <c r="F60" s="31"/>
    </row>
    <row r="61" spans="1:6" ht="15.65">
      <c r="A61" s="31"/>
      <c r="B61" s="31"/>
      <c r="C61" s="31"/>
      <c r="D61" s="31"/>
      <c r="E61" s="31"/>
      <c r="F61" s="31"/>
    </row>
    <row r="62" spans="1:6" ht="15.65">
      <c r="A62" s="31"/>
      <c r="B62" s="31"/>
      <c r="C62" s="31"/>
      <c r="D62" s="31"/>
      <c r="E62" s="31"/>
      <c r="F62" s="31"/>
    </row>
    <row r="63" spans="1:6" ht="15.65">
      <c r="A63" s="31"/>
      <c r="B63" s="31"/>
      <c r="C63" s="31"/>
      <c r="D63" s="31"/>
      <c r="E63" s="31"/>
      <c r="F63" s="31"/>
    </row>
    <row r="64" spans="1:6" ht="15.65">
      <c r="A64" s="31"/>
      <c r="B64" s="31"/>
      <c r="C64" s="31"/>
      <c r="D64" s="31"/>
      <c r="E64" s="31"/>
      <c r="F64" s="31"/>
    </row>
    <row r="65" spans="1:6" ht="15.65">
      <c r="A65" s="31"/>
      <c r="B65" s="31"/>
      <c r="C65" s="31"/>
      <c r="D65" s="31"/>
      <c r="E65" s="31"/>
      <c r="F65" s="31"/>
    </row>
    <row r="66" spans="1:6" ht="15.65">
      <c r="A66" s="31"/>
      <c r="B66" s="31"/>
      <c r="C66" s="31"/>
      <c r="D66" s="31"/>
      <c r="E66" s="31"/>
      <c r="F66" s="31"/>
    </row>
    <row r="67" spans="1:6" ht="15.65">
      <c r="A67" s="31"/>
      <c r="B67" s="31"/>
      <c r="C67" s="31"/>
      <c r="D67" s="31"/>
      <c r="E67" s="31"/>
      <c r="F67" s="31"/>
    </row>
    <row r="68" spans="1:6" ht="15.65">
      <c r="A68" s="31"/>
      <c r="B68" s="31"/>
      <c r="C68" s="31"/>
      <c r="D68" s="31"/>
      <c r="E68" s="31"/>
      <c r="F68" s="31"/>
    </row>
  </sheetData>
  <mergeCells count="11">
    <mergeCell ref="F9:F15"/>
    <mergeCell ref="A9:A15"/>
    <mergeCell ref="B9:B15"/>
    <mergeCell ref="C9:C15"/>
    <mergeCell ref="D9:D15"/>
    <mergeCell ref="E9:E15"/>
    <mergeCell ref="A6:F6"/>
    <mergeCell ref="A5:F5"/>
    <mergeCell ref="A1:F1"/>
    <mergeCell ref="A2:F2"/>
    <mergeCell ref="A7:F7"/>
  </mergeCells>
  <pageMargins left="0.78740157480314965" right="0" top="0.98425196850393704" bottom="0.98425196850393704" header="0.51181102362204722" footer="0.51181102362204722"/>
  <pageSetup paperSize="9"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0"/>
  <sheetViews>
    <sheetView view="pageBreakPreview" topLeftCell="A3" zoomScale="80" zoomScaleSheetLayoutView="80" workbookViewId="0">
      <selection activeCell="C11" sqref="C11"/>
    </sheetView>
  </sheetViews>
  <sheetFormatPr defaultColWidth="9.125" defaultRowHeight="12.9"/>
  <cols>
    <col min="1" max="1" width="5.75" style="19" customWidth="1"/>
    <col min="2" max="2" width="42.25" style="19" customWidth="1"/>
    <col min="3" max="3" width="43.375" style="19" customWidth="1"/>
    <col min="4" max="4" width="12.25" style="19" customWidth="1"/>
    <col min="5" max="5" width="2.75" style="19" customWidth="1"/>
    <col min="6" max="6" width="8.875" style="19" hidden="1" customWidth="1"/>
    <col min="7" max="16384" width="9.125" style="19"/>
  </cols>
  <sheetData>
    <row r="1" spans="1:6" ht="15.65">
      <c r="A1" s="199" t="s">
        <v>23</v>
      </c>
      <c r="B1" s="199"/>
      <c r="C1" s="199"/>
      <c r="D1" s="53"/>
      <c r="E1" s="53"/>
      <c r="F1" s="53"/>
    </row>
    <row r="2" spans="1:6" ht="78.8" customHeight="1">
      <c r="B2" s="201" t="s">
        <v>97</v>
      </c>
      <c r="C2" s="199"/>
      <c r="D2" s="53"/>
      <c r="E2" s="53"/>
      <c r="F2" s="53"/>
    </row>
    <row r="3" spans="1:6" ht="15.65">
      <c r="A3" s="18"/>
      <c r="B3" s="18"/>
      <c r="C3" s="18"/>
      <c r="D3" s="18"/>
      <c r="E3" s="18"/>
      <c r="F3" s="18"/>
    </row>
    <row r="4" spans="1:6" ht="15.65">
      <c r="A4" s="202" t="s">
        <v>95</v>
      </c>
      <c r="B4" s="202"/>
      <c r="C4" s="202"/>
      <c r="D4" s="101"/>
      <c r="E4" s="101"/>
      <c r="F4" s="18"/>
    </row>
    <row r="5" spans="1:6" ht="13.6" customHeight="1">
      <c r="A5" s="182"/>
      <c r="B5" s="171"/>
      <c r="C5" s="171"/>
      <c r="D5" s="171"/>
      <c r="E5" s="171"/>
      <c r="F5" s="171"/>
    </row>
    <row r="6" spans="1:6" ht="30.6" customHeight="1">
      <c r="A6" s="183" t="str">
        <f>' калькуляция'!A4</f>
        <v>Дополнительная платная образовательная услуга для обучающихся 7-11 лет «Организация досуга обучающихся во внеурочное время»</v>
      </c>
      <c r="B6" s="183"/>
      <c r="C6" s="183"/>
      <c r="D6" s="90"/>
      <c r="E6" s="90"/>
      <c r="F6" s="90"/>
    </row>
    <row r="7" spans="1:6" ht="15.65">
      <c r="A7" s="170" t="s">
        <v>24</v>
      </c>
      <c r="B7" s="170"/>
      <c r="C7" s="170"/>
      <c r="D7" s="96"/>
      <c r="E7" s="96"/>
      <c r="F7" s="18"/>
    </row>
    <row r="8" spans="1:6" ht="16.3" thickBot="1">
      <c r="A8" s="21"/>
      <c r="B8" s="18"/>
      <c r="C8" s="18"/>
      <c r="D8" s="18"/>
      <c r="E8" s="18"/>
      <c r="F8" s="18"/>
    </row>
    <row r="9" spans="1:6" ht="65.25" customHeight="1" thickBot="1">
      <c r="A9" s="95">
        <v>1</v>
      </c>
      <c r="B9" s="97" t="s">
        <v>25</v>
      </c>
      <c r="C9" s="139">
        <f>(47000+(47000*30.2%)*4)/15</f>
        <v>6918.4</v>
      </c>
      <c r="D9" s="18"/>
      <c r="E9" s="18"/>
      <c r="F9" s="18"/>
    </row>
    <row r="10" spans="1:6" ht="34.65" customHeight="1" thickBot="1">
      <c r="A10" s="95">
        <v>2</v>
      </c>
      <c r="B10" s="97" t="s">
        <v>26</v>
      </c>
      <c r="C10" s="98">
        <f>((15279+(15279*30.2%)*5)+180000+240000+20000+106100)/15</f>
        <v>38963.352666666666</v>
      </c>
      <c r="D10" s="18"/>
      <c r="E10" s="18"/>
      <c r="F10" s="18"/>
    </row>
    <row r="11" spans="1:6" ht="50.3" customHeight="1" thickBot="1">
      <c r="A11" s="95">
        <v>3</v>
      </c>
      <c r="B11" s="97" t="s">
        <v>27</v>
      </c>
      <c r="C11" s="140"/>
      <c r="D11" s="18"/>
      <c r="E11" s="18"/>
      <c r="F11" s="18"/>
    </row>
    <row r="12" spans="1:6" ht="34" customHeight="1" thickBot="1">
      <c r="A12" s="95">
        <v>4</v>
      </c>
      <c r="B12" s="97" t="s">
        <v>28</v>
      </c>
      <c r="C12" s="68">
        <f>((33917.29+(33917.29*30.2%))*38)/15</f>
        <v>111872.78933600002</v>
      </c>
      <c r="D12" s="18"/>
      <c r="E12" s="18"/>
      <c r="F12" s="18"/>
    </row>
    <row r="13" spans="1:6" ht="30.1" customHeight="1" thickBot="1">
      <c r="A13" s="99">
        <v>5</v>
      </c>
      <c r="B13" s="100" t="s">
        <v>29</v>
      </c>
      <c r="C13" s="102">
        <f>((C9+C10+C11)/C12)</f>
        <v>0.41012432906151008</v>
      </c>
      <c r="D13" s="18"/>
      <c r="E13" s="18"/>
      <c r="F13" s="18"/>
    </row>
    <row r="14" spans="1:6" ht="49.6" customHeight="1" thickBot="1">
      <c r="A14" s="95">
        <v>6</v>
      </c>
      <c r="B14" s="97" t="s">
        <v>30</v>
      </c>
      <c r="C14" s="139">
        <f>'Приложение 1'!F26</f>
        <v>132.06248000000002</v>
      </c>
      <c r="D14" s="18"/>
      <c r="E14" s="18"/>
      <c r="F14" s="18"/>
    </row>
    <row r="15" spans="1:6" ht="16.3" thickBot="1">
      <c r="A15" s="99">
        <v>7</v>
      </c>
      <c r="B15" s="100" t="s">
        <v>31</v>
      </c>
      <c r="C15" s="143">
        <f>C13*C14</f>
        <v>54.162036004199102</v>
      </c>
      <c r="D15" s="69"/>
      <c r="E15" s="18"/>
      <c r="F15" s="18"/>
    </row>
    <row r="16" spans="1:6" ht="15.65">
      <c r="A16" s="18"/>
      <c r="B16" s="18"/>
      <c r="C16" s="18"/>
      <c r="D16" s="18"/>
      <c r="E16" s="18"/>
      <c r="F16" s="18"/>
    </row>
    <row r="17" spans="1:6" ht="30.75" customHeight="1">
      <c r="A17" s="200"/>
      <c r="B17" s="200"/>
      <c r="C17" s="200"/>
      <c r="D17" s="18"/>
      <c r="E17" s="18"/>
      <c r="F17" s="18"/>
    </row>
    <row r="18" spans="1:6" ht="48.1" customHeight="1">
      <c r="A18" s="200"/>
      <c r="B18" s="200"/>
      <c r="C18" s="200"/>
      <c r="D18" s="18"/>
      <c r="E18" s="18"/>
      <c r="F18" s="18"/>
    </row>
    <row r="19" spans="1:6" ht="31.6" customHeight="1">
      <c r="A19" s="200"/>
      <c r="B19" s="200"/>
      <c r="C19" s="200"/>
      <c r="D19" s="18"/>
      <c r="E19" s="18"/>
      <c r="F19" s="18"/>
    </row>
    <row r="20" spans="1:6" ht="15.65">
      <c r="A20" s="45"/>
      <c r="B20" s="18"/>
      <c r="C20" s="18"/>
      <c r="D20" s="18"/>
      <c r="E20" s="18"/>
      <c r="F20" s="18"/>
    </row>
  </sheetData>
  <mergeCells count="9">
    <mergeCell ref="A1:C1"/>
    <mergeCell ref="A19:C19"/>
    <mergeCell ref="B2:C2"/>
    <mergeCell ref="A17:C17"/>
    <mergeCell ref="A18:C18"/>
    <mergeCell ref="A5:F5"/>
    <mergeCell ref="A6:C6"/>
    <mergeCell ref="A7:C7"/>
    <mergeCell ref="A4:C4"/>
  </mergeCells>
  <pageMargins left="0.78740157480314965" right="0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4"/>
  <sheetViews>
    <sheetView view="pageBreakPreview" topLeftCell="A2" zoomScale="80" zoomScaleSheetLayoutView="80" workbookViewId="0">
      <selection activeCell="H19" sqref="H19"/>
    </sheetView>
  </sheetViews>
  <sheetFormatPr defaultColWidth="9.125" defaultRowHeight="12.9"/>
  <cols>
    <col min="1" max="1" width="4.625" style="19" customWidth="1"/>
    <col min="2" max="2" width="56.75" style="19" customWidth="1"/>
    <col min="3" max="3" width="26.375" style="19" customWidth="1"/>
    <col min="4" max="4" width="11.75" style="19" customWidth="1"/>
    <col min="5" max="6" width="8.875" style="19" hidden="1" customWidth="1"/>
    <col min="7" max="16384" width="9.125" style="19"/>
  </cols>
  <sheetData>
    <row r="1" spans="1:6" ht="19.7" customHeight="1">
      <c r="A1" s="199" t="s">
        <v>32</v>
      </c>
      <c r="B1" s="199"/>
      <c r="C1" s="199"/>
      <c r="D1" s="92"/>
      <c r="E1" s="92"/>
      <c r="F1" s="92"/>
    </row>
    <row r="2" spans="1:6" ht="82.2" customHeight="1">
      <c r="A2" s="201" t="s">
        <v>97</v>
      </c>
      <c r="B2" s="199"/>
      <c r="C2" s="199"/>
      <c r="D2" s="92"/>
      <c r="E2" s="92"/>
      <c r="F2" s="92"/>
    </row>
    <row r="3" spans="1:6" ht="15.65">
      <c r="A3" s="18"/>
    </row>
    <row r="4" spans="1:6" ht="15.65">
      <c r="A4" s="18"/>
    </row>
    <row r="5" spans="1:6" ht="42.8" customHeight="1">
      <c r="A5" s="216" t="s">
        <v>33</v>
      </c>
      <c r="B5" s="217"/>
      <c r="C5" s="217"/>
      <c r="D5" s="217"/>
    </row>
    <row r="6" spans="1:6" ht="15.8" hidden="1" customHeight="1">
      <c r="A6" s="182"/>
      <c r="B6" s="171"/>
      <c r="C6" s="171"/>
      <c r="D6" s="171"/>
      <c r="E6" s="171"/>
      <c r="F6" s="171"/>
    </row>
    <row r="7" spans="1:6" ht="31.25" customHeight="1">
      <c r="A7" s="183" t="str">
        <f>' калькуляция'!A4</f>
        <v>Дополнительная платная образовательная услуга для обучающихся 7-11 лет «Организация досуга обучающихся во внеурочное время»</v>
      </c>
      <c r="B7" s="183"/>
      <c r="C7" s="183"/>
      <c r="D7" s="94"/>
      <c r="E7" s="94"/>
      <c r="F7" s="94"/>
    </row>
    <row r="8" spans="1:6" ht="15.65">
      <c r="A8" s="170" t="s">
        <v>24</v>
      </c>
      <c r="B8" s="170"/>
      <c r="C8" s="170"/>
      <c r="D8" s="170"/>
      <c r="E8" s="170"/>
    </row>
    <row r="9" spans="1:6" ht="8.35" customHeight="1" thickBot="1">
      <c r="A9" s="214" t="s">
        <v>34</v>
      </c>
      <c r="B9" s="181"/>
      <c r="C9" s="181"/>
    </row>
    <row r="10" spans="1:6" ht="19.05" hidden="1" thickBot="1">
      <c r="A10" s="25"/>
    </row>
    <row r="11" spans="1:6" ht="19.05" hidden="1" thickBot="1">
      <c r="A11" s="25"/>
    </row>
    <row r="12" spans="1:6" ht="71.5" customHeight="1">
      <c r="A12" s="205"/>
      <c r="B12" s="203" t="s">
        <v>35</v>
      </c>
      <c r="C12" s="26" t="s">
        <v>36</v>
      </c>
    </row>
    <row r="13" spans="1:6" ht="24.8" customHeight="1" thickBot="1">
      <c r="A13" s="215"/>
      <c r="B13" s="204"/>
      <c r="C13" s="27" t="s">
        <v>37</v>
      </c>
    </row>
    <row r="14" spans="1:6" ht="44" customHeight="1" thickBot="1">
      <c r="A14" s="93">
        <v>1</v>
      </c>
      <c r="B14" s="28" t="s">
        <v>38</v>
      </c>
      <c r="C14" s="141">
        <f>'Приложение 1'!F26</f>
        <v>132.06248000000002</v>
      </c>
    </row>
    <row r="15" spans="1:6" ht="42.65" customHeight="1" thickBot="1">
      <c r="A15" s="93">
        <v>2</v>
      </c>
      <c r="B15" s="28" t="s">
        <v>39</v>
      </c>
      <c r="C15" s="141">
        <f>'Приложение 2'!D16</f>
        <v>33.78</v>
      </c>
    </row>
    <row r="16" spans="1:6">
      <c r="A16" s="203">
        <v>3</v>
      </c>
      <c r="B16" s="205" t="s">
        <v>40</v>
      </c>
      <c r="C16" s="210">
        <f>'Приложение 3'!F18/15</f>
        <v>0</v>
      </c>
    </row>
    <row r="17" spans="1:7" ht="61.85" customHeight="1" thickBot="1">
      <c r="A17" s="204"/>
      <c r="B17" s="206"/>
      <c r="C17" s="211"/>
      <c r="G17" s="142"/>
    </row>
    <row r="18" spans="1:7">
      <c r="A18" s="203">
        <v>4</v>
      </c>
      <c r="B18" s="205" t="s">
        <v>41</v>
      </c>
      <c r="C18" s="212">
        <f>'Приложение 4'!C15</f>
        <v>54.162036004199102</v>
      </c>
    </row>
    <row r="19" spans="1:7" ht="31.95" customHeight="1" thickBot="1">
      <c r="A19" s="204"/>
      <c r="B19" s="206"/>
      <c r="C19" s="213"/>
    </row>
    <row r="20" spans="1:7" ht="44.5" customHeight="1" thickBot="1">
      <c r="A20" s="93">
        <v>5</v>
      </c>
      <c r="B20" s="28" t="s">
        <v>42</v>
      </c>
      <c r="C20" s="58">
        <f>C14+C15+C16+C18</f>
        <v>220.00451600419913</v>
      </c>
    </row>
    <row r="21" spans="1:7">
      <c r="A21" s="203">
        <v>6</v>
      </c>
      <c r="B21" s="205" t="s">
        <v>43</v>
      </c>
      <c r="C21" s="207">
        <f>C20</f>
        <v>220.00451600419913</v>
      </c>
    </row>
    <row r="22" spans="1:7" ht="28.9" customHeight="1" thickBot="1">
      <c r="A22" s="204"/>
      <c r="B22" s="206"/>
      <c r="C22" s="208"/>
    </row>
    <row r="24" spans="1:7" ht="18.350000000000001">
      <c r="B24" s="209" t="s">
        <v>146</v>
      </c>
      <c r="C24" s="209"/>
    </row>
  </sheetData>
  <mergeCells count="19">
    <mergeCell ref="B12:B13"/>
    <mergeCell ref="A7:C7"/>
    <mergeCell ref="A5:D5"/>
    <mergeCell ref="A21:A22"/>
    <mergeCell ref="B21:B22"/>
    <mergeCell ref="C21:C22"/>
    <mergeCell ref="B24:C24"/>
    <mergeCell ref="A1:C1"/>
    <mergeCell ref="A2:C2"/>
    <mergeCell ref="A16:A17"/>
    <mergeCell ref="B16:B17"/>
    <mergeCell ref="C16:C17"/>
    <mergeCell ref="A18:A19"/>
    <mergeCell ref="B18:B19"/>
    <mergeCell ref="C18:C19"/>
    <mergeCell ref="A6:F6"/>
    <mergeCell ref="A8:E8"/>
    <mergeCell ref="A9:C9"/>
    <mergeCell ref="A12:A1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F15"/>
  <sheetViews>
    <sheetView workbookViewId="0">
      <selection activeCell="F14" sqref="F14"/>
    </sheetView>
  </sheetViews>
  <sheetFormatPr defaultRowHeight="12.9"/>
  <cols>
    <col min="1" max="1" width="12.625" customWidth="1"/>
    <col min="2" max="2" width="17.25" customWidth="1"/>
    <col min="3" max="3" width="16.75" customWidth="1"/>
    <col min="4" max="4" width="12.625" customWidth="1"/>
    <col min="5" max="5" width="16" customWidth="1"/>
    <col min="6" max="6" width="20.75" customWidth="1"/>
  </cols>
  <sheetData>
    <row r="2" spans="1:6">
      <c r="A2" s="17"/>
      <c r="B2" t="s">
        <v>11</v>
      </c>
      <c r="D2" t="s">
        <v>10</v>
      </c>
      <c r="F2" t="s">
        <v>9</v>
      </c>
    </row>
    <row r="3" spans="1:6" ht="13.6">
      <c r="A3" s="123" t="s">
        <v>78</v>
      </c>
      <c r="B3" s="124">
        <v>65796.479999999996</v>
      </c>
      <c r="C3" s="124"/>
      <c r="D3" s="125">
        <v>12038.61</v>
      </c>
      <c r="E3" s="124"/>
      <c r="F3" s="125">
        <v>7200.48</v>
      </c>
    </row>
    <row r="4" spans="1:6" ht="13.6">
      <c r="A4" s="123" t="s">
        <v>79</v>
      </c>
      <c r="B4" s="125">
        <v>61761.68</v>
      </c>
      <c r="C4" s="125"/>
      <c r="D4" s="125">
        <v>12166.68</v>
      </c>
      <c r="E4" s="125"/>
      <c r="F4" s="125">
        <v>162010.79999999999</v>
      </c>
    </row>
    <row r="5" spans="1:6" ht="13.6">
      <c r="A5" s="123" t="s">
        <v>80</v>
      </c>
      <c r="B5" s="125">
        <v>60859.25</v>
      </c>
      <c r="C5" s="125"/>
      <c r="D5" s="125">
        <v>8080.51</v>
      </c>
      <c r="E5" s="125"/>
      <c r="F5" s="125">
        <v>173193.98</v>
      </c>
    </row>
    <row r="6" spans="1:6" ht="13.6">
      <c r="A6" s="123" t="s">
        <v>81</v>
      </c>
      <c r="B6" s="125">
        <v>71259.070000000007</v>
      </c>
      <c r="C6" s="125"/>
      <c r="D6" s="126">
        <v>17210.23</v>
      </c>
      <c r="E6" s="125"/>
      <c r="F6" s="127">
        <v>189430.92</v>
      </c>
    </row>
    <row r="7" spans="1:6" ht="13.6">
      <c r="A7" s="128" t="s">
        <v>8</v>
      </c>
      <c r="B7" s="129">
        <v>66111.97</v>
      </c>
      <c r="C7" s="129"/>
      <c r="D7" s="125">
        <v>5693.09</v>
      </c>
      <c r="E7" s="126"/>
      <c r="F7" s="129">
        <v>276027.92</v>
      </c>
    </row>
    <row r="8" spans="1:6" ht="13.6">
      <c r="A8" s="128" t="s">
        <v>7</v>
      </c>
      <c r="B8" s="125">
        <v>73822.87</v>
      </c>
      <c r="C8" s="125"/>
      <c r="D8" s="125">
        <v>12579.89</v>
      </c>
      <c r="E8" s="125"/>
      <c r="F8" s="125">
        <v>277832.02</v>
      </c>
    </row>
    <row r="9" spans="1:6" ht="13.6">
      <c r="A9" s="128" t="s">
        <v>6</v>
      </c>
      <c r="B9" s="125">
        <v>56832.22</v>
      </c>
      <c r="C9" s="125"/>
      <c r="D9" s="125">
        <v>14437.15</v>
      </c>
      <c r="E9" s="125"/>
      <c r="F9" s="125">
        <v>202059.65</v>
      </c>
    </row>
    <row r="10" spans="1:6" ht="13.6">
      <c r="A10" s="128" t="s">
        <v>5</v>
      </c>
      <c r="B10" s="125">
        <v>63381.97</v>
      </c>
      <c r="C10" s="125"/>
      <c r="D10" s="130">
        <v>8631.4500000000007</v>
      </c>
      <c r="E10" s="125"/>
      <c r="F10" s="125">
        <v>160565.26</v>
      </c>
    </row>
    <row r="11" spans="1:6" ht="13.6">
      <c r="A11" s="128" t="s">
        <v>82</v>
      </c>
      <c r="B11" s="125">
        <v>42741.84</v>
      </c>
      <c r="C11" s="125"/>
      <c r="D11" s="125">
        <v>5968.56</v>
      </c>
      <c r="E11" s="125"/>
      <c r="F11" s="125">
        <v>30669.77</v>
      </c>
    </row>
    <row r="12" spans="1:6">
      <c r="A12" s="11"/>
      <c r="B12" s="16">
        <f>SUM(B3:B11)</f>
        <v>562567.35</v>
      </c>
      <c r="C12" s="16"/>
      <c r="D12" s="16">
        <f>SUM(D3:D11)</f>
        <v>96806.169999999984</v>
      </c>
      <c r="E12" s="16"/>
      <c r="F12" s="16">
        <f>SUM(F3:F11)</f>
        <v>1478990.8</v>
      </c>
    </row>
    <row r="13" spans="1:6" ht="13.6">
      <c r="A13" s="15" t="s">
        <v>4</v>
      </c>
      <c r="B13" s="14">
        <f>B12/9</f>
        <v>62507.48333333333</v>
      </c>
      <c r="C13" s="13"/>
      <c r="D13" s="14">
        <f>D12/9</f>
        <v>10756.241111111109</v>
      </c>
      <c r="E13" s="14"/>
      <c r="F13" s="14">
        <f>F12/9</f>
        <v>164332.31111111111</v>
      </c>
    </row>
    <row r="14" spans="1:6" ht="13.6">
      <c r="A14" s="12" t="s">
        <v>98</v>
      </c>
      <c r="B14" s="132">
        <f>B13/2283*50.2/22/8</f>
        <v>7.8093907123136752</v>
      </c>
      <c r="C14" s="12" t="s">
        <v>98</v>
      </c>
      <c r="D14" s="133">
        <f>D13/707/22/6</f>
        <v>0.11525696617280773</v>
      </c>
      <c r="E14" s="12" t="s">
        <v>98</v>
      </c>
      <c r="F14" s="133">
        <f>F13/2283*50.2/30/24</f>
        <v>5.0186657527727752</v>
      </c>
    </row>
    <row r="15" spans="1:6" ht="15.65">
      <c r="C15" s="70"/>
      <c r="D15" s="71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 калькуляция</vt:lpstr>
      <vt:lpstr>Приложение 1</vt:lpstr>
      <vt:lpstr>Приложение 2</vt:lpstr>
      <vt:lpstr>Приложение 3</vt:lpstr>
      <vt:lpstr>Приложение 4</vt:lpstr>
      <vt:lpstr>Приложение 5 </vt:lpstr>
      <vt:lpstr>коммуналка</vt:lpstr>
      <vt:lpstr>' калькуляция'!Область_печати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Раклистова</dc:creator>
  <cp:lastModifiedBy>User</cp:lastModifiedBy>
  <cp:lastPrinted>2022-10-12T09:01:36Z</cp:lastPrinted>
  <dcterms:created xsi:type="dcterms:W3CDTF">2016-09-24T12:32:18Z</dcterms:created>
  <dcterms:modified xsi:type="dcterms:W3CDTF">2022-10-12T09:17:47Z</dcterms:modified>
</cp:coreProperties>
</file>