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8385" tabRatio="842" firstSheet="12" activeTab="20"/>
  </bookViews>
  <sheets>
    <sheet name="Осн.сведения" sheetId="1" r:id="rId1"/>
    <sheet name="Табл.1" sheetId="2" r:id="rId2"/>
    <sheet name="Табл.2" sheetId="3" r:id="rId3"/>
    <sheet name="Табл.3" sheetId="4" r:id="rId4"/>
    <sheet name="Табл.4" sheetId="5" r:id="rId5"/>
    <sheet name="Табл.5" sheetId="6" r:id="rId6"/>
    <sheet name="Табл.6" sheetId="7" r:id="rId7"/>
    <sheet name="Табл.7" sheetId="8" r:id="rId8"/>
    <sheet name="Табл.8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3" sheetId="14" r:id="rId14"/>
    <sheet name="Табл.14" sheetId="15" r:id="rId15"/>
    <sheet name="Табл.15" sheetId="16" r:id="rId16"/>
    <sheet name="Табл.16" sheetId="17" r:id="rId17"/>
    <sheet name="Табл.17" sheetId="18" r:id="rId18"/>
    <sheet name="Табл.18" sheetId="19" r:id="rId19"/>
    <sheet name="Табл.19" sheetId="20" r:id="rId20"/>
    <sheet name="Табл.20" sheetId="21" r:id="rId21"/>
    <sheet name="Табл.21" sheetId="22" r:id="rId22"/>
    <sheet name="Табл.22" sheetId="23" r:id="rId23"/>
    <sheet name="Табл.22а" sheetId="24" r:id="rId24"/>
    <sheet name="Табл.22б" sheetId="25" r:id="rId25"/>
    <sheet name="Табл.23" sheetId="26" r:id="rId26"/>
    <sheet name="Табл.24" sheetId="27" r:id="rId27"/>
  </sheets>
  <externalReferences>
    <externalReference r:id="rId30"/>
  </externalReferences>
  <definedNames>
    <definedName name="Выдача_аттестата">'Осн.сведения'!$B$39:$B$40</definedName>
    <definedName name="_xlnm.Print_Titles" localSheetId="1">'Табл.1'!$3:$5</definedName>
    <definedName name="_xlnm.Print_Titles" localSheetId="18">'Табл.18'!$6:$7</definedName>
    <definedName name="_xlnm.Print_Titles" localSheetId="19">'Табл.19'!$6:$7</definedName>
    <definedName name="_xlnm.Print_Titles" localSheetId="22">'Табл.22'!$6:$7</definedName>
    <definedName name="_xlnm.Print_Titles" localSheetId="23">'Табл.22а'!$6:$7</definedName>
    <definedName name="Кат_ОВЗ_11">'Осн.сведения'!$B$43:$B$50</definedName>
    <definedName name="Осн_предм_ЕГЭ">'Осн.сведения'!$B$24:$B$25</definedName>
    <definedName name="Предмет" localSheetId="10">'[1]Осн.сведения'!$B$24:$B$36</definedName>
    <definedName name="Предмет" localSheetId="11">'[1]Осн.сведения'!$B$24:$B$36</definedName>
    <definedName name="Предмет" localSheetId="12">'[1]Осн.сведения'!$B$24:$B$36</definedName>
    <definedName name="Предмет" localSheetId="13">'[1]Осн.сведения'!$B$24:$B$36</definedName>
    <definedName name="Предмет" localSheetId="14">'[1]Осн.сведения'!$B$24:$B$36</definedName>
    <definedName name="Предмет" localSheetId="3">'[1]Осн.сведения'!$B$24:$B$36</definedName>
    <definedName name="Предмет" localSheetId="5">'[1]Осн.сведения'!$B$24:$B$36</definedName>
    <definedName name="Предмет" localSheetId="6">'[1]Осн.сведения'!$B$24:$B$36</definedName>
    <definedName name="Предмет" localSheetId="7">'[1]Осн.сведения'!$B$24:$B$36</definedName>
    <definedName name="Предмет" localSheetId="8">'Осн.сведения'!$B$24:$B$36</definedName>
    <definedName name="Предмет" localSheetId="9">'[1]Осн.сведения'!$B$24:$B$36</definedName>
    <definedName name="Предмет">'Осн.сведения'!$B$24:$B$36</definedName>
  </definedNames>
  <calcPr fullCalcOnLoad="1"/>
</workbook>
</file>

<file path=xl/sharedStrings.xml><?xml version="1.0" encoding="utf-8"?>
<sst xmlns="http://schemas.openxmlformats.org/spreadsheetml/2006/main" count="1232" uniqueCount="595">
  <si>
    <t>(чел.)</t>
  </si>
  <si>
    <t>экз.</t>
  </si>
  <si>
    <t>Предмет</t>
  </si>
  <si>
    <t>год.</t>
  </si>
  <si>
    <t>ОБЖ</t>
  </si>
  <si>
    <t xml:space="preserve">Имеют экзамен. отметку </t>
  </si>
  <si>
    <t>по би-летам</t>
  </si>
  <si>
    <t>Директор школы:</t>
  </si>
  <si>
    <t>%</t>
  </si>
  <si>
    <t>Показатели</t>
  </si>
  <si>
    <t>Всего обучающихся 9-х классов</t>
  </si>
  <si>
    <t>Допущены к итоговой аттестации</t>
  </si>
  <si>
    <t>Прошли итоговую аттестацию и получили аттестат об образовании</t>
  </si>
  <si>
    <t>Награждены похвальной грамотой</t>
  </si>
  <si>
    <t>Обучались на "4" и "5"</t>
  </si>
  <si>
    <t>Окончили школу со справкой</t>
  </si>
  <si>
    <t>Оставлены на повторное обучение</t>
  </si>
  <si>
    <t>Предварительное трудоустройство</t>
  </si>
  <si>
    <t>Поступают в 10 класс своей школы</t>
  </si>
  <si>
    <t>Поступают в 10 класс другого ОУ</t>
  </si>
  <si>
    <t>Поступают в СУЗы</t>
  </si>
  <si>
    <t>Учреждения профтехобразования</t>
  </si>
  <si>
    <t>Работают</t>
  </si>
  <si>
    <t>Не учатся и не работают</t>
  </si>
  <si>
    <t>Прочие (указать)</t>
  </si>
  <si>
    <t>Отсев (ушли из 9-го класса, не получив основного общего образования)</t>
  </si>
  <si>
    <t>Отчислены за неуспеваемость</t>
  </si>
  <si>
    <t>За неудовлетворительное поведение</t>
  </si>
  <si>
    <t>Не работают и не учатся</t>
  </si>
  <si>
    <t>ПТУ</t>
  </si>
  <si>
    <t>Вечерняя школа</t>
  </si>
  <si>
    <t>СИЗО</t>
  </si>
  <si>
    <t>Работают и не учатся</t>
  </si>
  <si>
    <t>Окончили школу с медалью, всего</t>
  </si>
  <si>
    <t xml:space="preserve">      в том числе с:</t>
  </si>
  <si>
    <t xml:space="preserve">                 серебряной медалью</t>
  </si>
  <si>
    <t xml:space="preserve">                 золотой медалью</t>
  </si>
  <si>
    <t>Поступают в ВУЗы</t>
  </si>
  <si>
    <t>Армия</t>
  </si>
  <si>
    <t xml:space="preserve">   В том числе:</t>
  </si>
  <si>
    <t xml:space="preserve">   Из них:</t>
  </si>
  <si>
    <t>Предметы, по которым проводилась повторная аттестация:</t>
  </si>
  <si>
    <t>чел.</t>
  </si>
  <si>
    <t>Семейное образование</t>
  </si>
  <si>
    <t>Ф.И.О. учителя</t>
  </si>
  <si>
    <t>Класс</t>
  </si>
  <si>
    <t>Проведение контр.работ</t>
  </si>
  <si>
    <t>Фактически проведено</t>
  </si>
  <si>
    <t>Проведение практ. и лаб. работ</t>
  </si>
  <si>
    <t>Требуется  провести</t>
  </si>
  <si>
    <t>Сдали экзамен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</si>
  <si>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</si>
  <si>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</si>
  <si>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</si>
  <si>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</si>
  <si>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</si>
  <si>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</si>
  <si>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</si>
  <si>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</si>
  <si>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</si>
  <si>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</si>
  <si>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Информатика</t>
  </si>
  <si>
    <t>Итого:</t>
  </si>
  <si>
    <t>Движение учащихся в течение года</t>
  </si>
  <si>
    <t>Прибыло</t>
  </si>
  <si>
    <t>Выбыло</t>
  </si>
  <si>
    <t>Движение второгодников</t>
  </si>
  <si>
    <t>Всего второгодников, выбывших в течение учебного года</t>
  </si>
  <si>
    <t>Из них не в дневные ОУ</t>
  </si>
  <si>
    <t>До 15 лет</t>
  </si>
  <si>
    <t>Количество обучающихся на начало года</t>
  </si>
  <si>
    <t>Количество обучающихся на конец года</t>
  </si>
  <si>
    <t>Количество второгодников, приступивших к занятиям на начало года</t>
  </si>
  <si>
    <t xml:space="preserve">Таблица №10  </t>
  </si>
  <si>
    <t>Количество обучающихся, оставленных на повторное обучение</t>
  </si>
  <si>
    <t xml:space="preserve">Таблица №11  </t>
  </si>
  <si>
    <t>Фамилия, имя, отчество (полностью)</t>
  </si>
  <si>
    <t>Причина</t>
  </si>
  <si>
    <t>Место нахождения в настоящее время</t>
  </si>
  <si>
    <t>Стоит на учете в ПДН</t>
  </si>
  <si>
    <t xml:space="preserve">Таблица №12  </t>
  </si>
  <si>
    <t>(предварительные данные)</t>
  </si>
  <si>
    <t>На платной основе</t>
  </si>
  <si>
    <t>Государ-ственные</t>
  </si>
  <si>
    <t>Негосудар-ственные</t>
  </si>
  <si>
    <t>з</t>
  </si>
  <si>
    <t>с</t>
  </si>
  <si>
    <t xml:space="preserve">Таблица №13  </t>
  </si>
  <si>
    <t xml:space="preserve">Таблица №14  </t>
  </si>
  <si>
    <t>Смена</t>
  </si>
  <si>
    <t>1-ая смена</t>
  </si>
  <si>
    <t>2-ая смена</t>
  </si>
  <si>
    <t>Всего обучающихся</t>
  </si>
  <si>
    <t>Количество</t>
  </si>
  <si>
    <t>Количество часов</t>
  </si>
  <si>
    <t>Экстернат</t>
  </si>
  <si>
    <t xml:space="preserve">Таблица №6  </t>
  </si>
  <si>
    <t>Кол-во часов по пред-мету</t>
  </si>
  <si>
    <t>Выбыли в течение учебного года не в дневные ОУ</t>
  </si>
  <si>
    <t>(без второгодников и "условников")</t>
  </si>
  <si>
    <t>Их них успешно завершили учебный год</t>
  </si>
  <si>
    <t xml:space="preserve">Анализ выполнения учебных программ в 9-х классах </t>
  </si>
  <si>
    <t xml:space="preserve">Таблица №7  </t>
  </si>
  <si>
    <t xml:space="preserve">Таблица №5  </t>
  </si>
  <si>
    <t xml:space="preserve">Таблица №8  </t>
  </si>
  <si>
    <t>Основание</t>
  </si>
  <si>
    <t>(решение КДН, приказ ОУ (номер и дата))</t>
  </si>
  <si>
    <t xml:space="preserve">Условия работы </t>
  </si>
  <si>
    <t>обучающихся</t>
  </si>
  <si>
    <t>в смену</t>
  </si>
  <si>
    <t>году</t>
  </si>
  <si>
    <t>Основные сведения об общеобразовательном учреждении</t>
  </si>
  <si>
    <t>Наименование ОУ:</t>
  </si>
  <si>
    <t>Директор: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</si>
  <si>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</si>
  <si>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</si>
  <si>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</si>
  <si>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</si>
  <si>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</si>
  <si>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</si>
  <si>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</si>
  <si>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</si>
  <si>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</si>
  <si>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</si>
  <si>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</si>
  <si>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Биология</t>
  </si>
  <si>
    <t>Геометрия</t>
  </si>
  <si>
    <t>География</t>
  </si>
  <si>
    <t>История</t>
  </si>
  <si>
    <t>Литература</t>
  </si>
  <si>
    <t>Физика</t>
  </si>
  <si>
    <t>Химия</t>
  </si>
  <si>
    <t>Физкультура</t>
  </si>
  <si>
    <t xml:space="preserve">Русский язык </t>
  </si>
  <si>
    <t>Технология</t>
  </si>
  <si>
    <t>Предметы по выбору</t>
  </si>
  <si>
    <t>Другие предметы</t>
  </si>
  <si>
    <t>Черчение</t>
  </si>
  <si>
    <t xml:space="preserve">Экономика  </t>
  </si>
  <si>
    <t>Повторная аттестация</t>
  </si>
  <si>
    <t>всего</t>
  </si>
  <si>
    <t xml:space="preserve">Таблица №3  </t>
  </si>
  <si>
    <t>рефе- рат</t>
  </si>
  <si>
    <t>-</t>
  </si>
  <si>
    <t>Краткое наименование ОУ:</t>
  </si>
  <si>
    <t xml:space="preserve">15 лет и старше </t>
  </si>
  <si>
    <t>В том числе успевают</t>
  </si>
  <si>
    <t>на "4" и "5"</t>
  </si>
  <si>
    <t>Год рож- де- ния</t>
  </si>
  <si>
    <t>Неус- певае- мость</t>
  </si>
  <si>
    <t>Искл.за недост. повед.</t>
  </si>
  <si>
    <t>Осуж- ден</t>
  </si>
  <si>
    <t>Дости-жение 18-летнего возраста</t>
  </si>
  <si>
    <t>Кол-во  обучающихся на конец   учебного года</t>
  </si>
  <si>
    <t>Рус.яз.(изложение)</t>
  </si>
  <si>
    <t>Прошли повторную аттестацию (указать предметы)</t>
  </si>
  <si>
    <t>классы ЗПР</t>
  </si>
  <si>
    <t>обычн. классы</t>
  </si>
  <si>
    <t xml:space="preserve">Награждены </t>
  </si>
  <si>
    <t>Переведены условно</t>
  </si>
  <si>
    <t xml:space="preserve">Информация об обучающихся, достигших 15-летнего возраста и старше, выбывших не в дневные ОУ </t>
  </si>
  <si>
    <t>Информация о выбывших не в дневные ОУ до достижения 15 лет до получения основного общего образования</t>
  </si>
  <si>
    <t>Дано факти- чески</t>
  </si>
  <si>
    <t>Всего выпускников</t>
  </si>
  <si>
    <t>Индивидуальное обучение</t>
  </si>
  <si>
    <t>ЕГЭ</t>
  </si>
  <si>
    <t>Наличие оценок во 2-м классе (1 - есть, 0 - нет):</t>
  </si>
  <si>
    <t xml:space="preserve">Анализ выполнения учебных программ в 12-х классах </t>
  </si>
  <si>
    <t>похвалальным листом  (2 класс при наличии оценок,3-8,10,11 классы)</t>
  </si>
  <si>
    <t>Класс (без ли-теры)</t>
  </si>
  <si>
    <t>Прочие варианты предварительного трудоустройства:</t>
  </si>
  <si>
    <t>Предметы, по которым сдается ЕГЭ:</t>
  </si>
  <si>
    <t>Обществознание</t>
  </si>
  <si>
    <t>Русский язык</t>
  </si>
  <si>
    <t>Французский язык</t>
  </si>
  <si>
    <t>Кол-во выпускников КРО</t>
  </si>
  <si>
    <t>ФОРМЫ ОБУЧЕНИЯ</t>
  </si>
  <si>
    <t>то-</t>
  </si>
  <si>
    <t>На контрактной основе</t>
  </si>
  <si>
    <t>Английский язык</t>
  </si>
  <si>
    <t>Немецкий язык</t>
  </si>
  <si>
    <t>Рус.яз.(в нов.форме)</t>
  </si>
  <si>
    <t>Матем.(в нов.форме)</t>
  </si>
  <si>
    <t>Математика</t>
  </si>
  <si>
    <t>Другая причина (указать)</t>
  </si>
  <si>
    <t xml:space="preserve">Информация об обучающихся, выбывших не в дневные ОУ </t>
  </si>
  <si>
    <t>9 класс</t>
  </si>
  <si>
    <t>Алгебра</t>
  </si>
  <si>
    <t>Отметка о выдаче аттестата:</t>
  </si>
  <si>
    <t>Выдан</t>
  </si>
  <si>
    <t>Не выдан</t>
  </si>
  <si>
    <t>Категории лиц с ограниченными возможностями здоровья:</t>
  </si>
  <si>
    <t>Слепые</t>
  </si>
  <si>
    <t>Слабовидящие</t>
  </si>
  <si>
    <t>Глухие</t>
  </si>
  <si>
    <t>Слабослышащие</t>
  </si>
  <si>
    <t>С тяжелыми нарушениями речи</t>
  </si>
  <si>
    <t>С нарушением опорно-двигательной системы</t>
  </si>
  <si>
    <t>С задержкой психического развития</t>
  </si>
  <si>
    <t>Другие</t>
  </si>
  <si>
    <t>Имеют годовую отметку / Сдали экзамен</t>
  </si>
  <si>
    <t>Сред. тес- то- вый балл</t>
  </si>
  <si>
    <t>Формы проведения экзамена</t>
  </si>
  <si>
    <t>соот. годо- вой</t>
  </si>
  <si>
    <t>ниже годо- вой</t>
  </si>
  <si>
    <t>выше годо- вой</t>
  </si>
  <si>
    <t>тести- рова- ние</t>
  </si>
  <si>
    <t>собе- седо- вание</t>
  </si>
  <si>
    <t>пересда- вать</t>
  </si>
  <si>
    <t>в обыч. режиме</t>
  </si>
  <si>
    <t>с ОВЗ</t>
  </si>
  <si>
    <r>
      <t>Математика (</t>
    </r>
    <r>
      <rPr>
        <sz val="9"/>
        <rFont val="Arial Cyr"/>
        <family val="0"/>
      </rPr>
      <t>в трад.ф.</t>
    </r>
    <r>
      <rPr>
        <sz val="10"/>
        <rFont val="Arial Cyr"/>
        <family val="0"/>
      </rPr>
      <t>)</t>
    </r>
  </si>
  <si>
    <t>в нов.ф.</t>
  </si>
  <si>
    <t>в трад.ф.</t>
  </si>
  <si>
    <r>
      <t xml:space="preserve">Обществознание         </t>
    </r>
    <r>
      <rPr>
        <sz val="8"/>
        <rFont val="Arial Cyr"/>
        <family val="0"/>
      </rPr>
      <t>(основы ГиП, ЧиО и др.)</t>
    </r>
  </si>
  <si>
    <t xml:space="preserve">Кол-во учащихся, допущенных к пересдаче - </t>
  </si>
  <si>
    <t>Из них с ОВЗ</t>
  </si>
  <si>
    <t xml:space="preserve">Кол-во экзаменов, сданных выпускниками с ОВЗ - </t>
  </si>
  <si>
    <t xml:space="preserve">Таблица №2  </t>
  </si>
  <si>
    <t>Средний тесто- вый балл</t>
  </si>
  <si>
    <t>преодо-лен мин. порог / экз.(ГВЭ)</t>
  </si>
  <si>
    <t>не преодо-лен мин. порог / экз.(ГВЭ)</t>
  </si>
  <si>
    <t>пере-сда- вать</t>
  </si>
  <si>
    <t>ГВЭ</t>
  </si>
  <si>
    <t>преодолен мин. порог</t>
  </si>
  <si>
    <t>не преодолен мин. порог</t>
  </si>
  <si>
    <t xml:space="preserve">Русский язык (ЕГЭ) </t>
  </si>
  <si>
    <t>Русский язык (ГВЭ)</t>
  </si>
  <si>
    <t>Математика (ЕГЭ)</t>
  </si>
  <si>
    <t>Математика (ГВЭ)</t>
  </si>
  <si>
    <t>Вступительные экзамены</t>
  </si>
  <si>
    <t xml:space="preserve">Из них с ОВЗ </t>
  </si>
  <si>
    <t xml:space="preserve">Таблица №19  </t>
  </si>
  <si>
    <t xml:space="preserve">Таблица №20  </t>
  </si>
  <si>
    <t xml:space="preserve">Качество подготовки выпускников 9-х классов </t>
  </si>
  <si>
    <t>Получили аттестат с отличием</t>
  </si>
  <si>
    <t xml:space="preserve">Таблица №18  </t>
  </si>
  <si>
    <t>Всего обучающихся 11-х классов</t>
  </si>
  <si>
    <t>Окончили 11 классов со справкой</t>
  </si>
  <si>
    <t>Отсев (ушли из 11-го класса, не получив среднего (полного) общего образования)</t>
  </si>
  <si>
    <t xml:space="preserve">Качество подготовки выпускников 12-х классов </t>
  </si>
  <si>
    <t>по русскому языку и математике баллы ниже минимального порога</t>
  </si>
  <si>
    <t>Ф.И.О. выпускника</t>
  </si>
  <si>
    <t>Балл на повторной аттестации</t>
  </si>
  <si>
    <t>Отметка о выдаче документа об образо-вании</t>
  </si>
  <si>
    <t xml:space="preserve">Таблица №4  </t>
  </si>
  <si>
    <t>Всего</t>
  </si>
  <si>
    <t>Количество, участвующих в ЕГЭ (чел.)</t>
  </si>
  <si>
    <t>в том числе</t>
  </si>
  <si>
    <t>выпускников</t>
  </si>
  <si>
    <t>демобили-зованные из Российской Армии</t>
  </si>
  <si>
    <t>граждане СНГ</t>
  </si>
  <si>
    <t>граждане иностранных государств</t>
  </si>
  <si>
    <t>другие категории</t>
  </si>
  <si>
    <t>текущего года</t>
  </si>
  <si>
    <t>прошлых лет (не включая демобилизо- ванных из Российской Армии)</t>
  </si>
  <si>
    <t xml:space="preserve">перечень категорий </t>
  </si>
  <si>
    <t>количе-ство</t>
  </si>
  <si>
    <t>(не включая граждан СНГ)</t>
  </si>
  <si>
    <t>Всего участников ЕГЭ</t>
  </si>
  <si>
    <t>Примечание:</t>
  </si>
  <si>
    <t>Данные должны совпадать с базой данных в РЦОИ. При наличии выпускников, отказавшихся от сдачи экзаменов, к данной таблице прилагается информация  о выпускниках,</t>
  </si>
  <si>
    <t>отказавшихся сдавать ЕГЭ, по следующей форме:</t>
  </si>
  <si>
    <t>№ п/п</t>
  </si>
  <si>
    <t>Ф.И.О.</t>
  </si>
  <si>
    <t>Из них сдавали ЕГЭ</t>
  </si>
  <si>
    <t>Категории лиц с ограниченными возможностями здоровья</t>
  </si>
  <si>
    <t>Количество человек</t>
  </si>
  <si>
    <t>изъявивших желание участвовать в ЕГЭ</t>
  </si>
  <si>
    <t>сдавали ЕГЭ</t>
  </si>
  <si>
    <t>русский язык</t>
  </si>
  <si>
    <t>матема- тика</t>
  </si>
  <si>
    <t>литера- тура</t>
  </si>
  <si>
    <t>физика</t>
  </si>
  <si>
    <t>химия</t>
  </si>
  <si>
    <t>исто- рия</t>
  </si>
  <si>
    <t>обще- ство- знание</t>
  </si>
  <si>
    <t>биоло- гия</t>
  </si>
  <si>
    <t>геогра- фия</t>
  </si>
  <si>
    <t>англий-ский язык</t>
  </si>
  <si>
    <t>немец-кий язык</t>
  </si>
  <si>
    <t>фран- цузский язык</t>
  </si>
  <si>
    <t>инфор-матика</t>
  </si>
  <si>
    <t xml:space="preserve">Всего: </t>
  </si>
  <si>
    <t>лиц с ограниченными возможностями здоровья</t>
  </si>
  <si>
    <t>Тестовый балл</t>
  </si>
  <si>
    <t xml:space="preserve">Таблица №9  </t>
  </si>
  <si>
    <t>участвовавших в апробации Г(И)А в новой форме</t>
  </si>
  <si>
    <t>алгебра</t>
  </si>
  <si>
    <t>геомет- рия</t>
  </si>
  <si>
    <t>общество-знание</t>
  </si>
  <si>
    <t>С нарушением слуха</t>
  </si>
  <si>
    <t>С нарушением речи</t>
  </si>
  <si>
    <t>Дети-инвалиды</t>
  </si>
  <si>
    <t>Вегето-сосудистая дистония</t>
  </si>
  <si>
    <t>Неврологические заболевания</t>
  </si>
  <si>
    <t>Органы дыхания</t>
  </si>
  <si>
    <t xml:space="preserve">Количество претендентов  на  награждение  золотой  медалью - </t>
  </si>
  <si>
    <t>Фамилия, имя, отчество</t>
  </si>
  <si>
    <t>Получил медаль</t>
  </si>
  <si>
    <t>Не по- лучил ме- даль</t>
  </si>
  <si>
    <t>рус-</t>
  </si>
  <si>
    <t>мате-</t>
  </si>
  <si>
    <t>лите-</t>
  </si>
  <si>
    <t>исто-</t>
  </si>
  <si>
    <t>обще-</t>
  </si>
  <si>
    <t>биоло-</t>
  </si>
  <si>
    <t>геогра-</t>
  </si>
  <si>
    <t>англий-</t>
  </si>
  <si>
    <t>немец-</t>
  </si>
  <si>
    <t>фран-</t>
  </si>
  <si>
    <t>инфор-</t>
  </si>
  <si>
    <t>золо-</t>
  </si>
  <si>
    <t>сере-</t>
  </si>
  <si>
    <t>ский</t>
  </si>
  <si>
    <t xml:space="preserve"> мати-</t>
  </si>
  <si>
    <t>рату-</t>
  </si>
  <si>
    <t>рия</t>
  </si>
  <si>
    <t>ство-</t>
  </si>
  <si>
    <t xml:space="preserve"> гия</t>
  </si>
  <si>
    <t>фия</t>
  </si>
  <si>
    <t>кий</t>
  </si>
  <si>
    <t>цузский</t>
  </si>
  <si>
    <t>мати-</t>
  </si>
  <si>
    <t>тую</t>
  </si>
  <si>
    <t>бря-</t>
  </si>
  <si>
    <t xml:space="preserve"> язык</t>
  </si>
  <si>
    <t xml:space="preserve"> ка</t>
  </si>
  <si>
    <t>ра</t>
  </si>
  <si>
    <t xml:space="preserve"> </t>
  </si>
  <si>
    <t xml:space="preserve"> знание</t>
  </si>
  <si>
    <t>язык</t>
  </si>
  <si>
    <t>ка</t>
  </si>
  <si>
    <t>ную</t>
  </si>
  <si>
    <t>Количество претендентов на награждение серебряной медалью -</t>
  </si>
  <si>
    <t>Полу- чил медаль</t>
  </si>
  <si>
    <t>Не по- лучил медаль</t>
  </si>
  <si>
    <t>Количество претендентов</t>
  </si>
  <si>
    <t>Получили медаль</t>
  </si>
  <si>
    <t>Получили серебряную медаль</t>
  </si>
  <si>
    <t>Не получили медали</t>
  </si>
  <si>
    <t>Претенденты на золотую медаль</t>
  </si>
  <si>
    <t>Претенденты на серебряную медаль</t>
  </si>
  <si>
    <t>ХХХХХХХХ</t>
  </si>
  <si>
    <t xml:space="preserve">Информация о перспективах поступления медалистов </t>
  </si>
  <si>
    <t>ПЛАНИРУЮТ ПОСТУПАТЬ</t>
  </si>
  <si>
    <t>ПЛАНИРУЮТ ОБУЧАТЬСЯ</t>
  </si>
  <si>
    <t>В ВЫСШИЕ УЧЕБНЫЕ ЗАВЕДЕНИЯ</t>
  </si>
  <si>
    <t>Окончили школу с медалью</t>
  </si>
  <si>
    <t>На бюджетной основе</t>
  </si>
  <si>
    <t>золотой</t>
  </si>
  <si>
    <t>серебряной</t>
  </si>
  <si>
    <t>ПЛАНИРУЮТ ПОСТУПАТЬ В СРЕДНИЕ</t>
  </si>
  <si>
    <t xml:space="preserve"> СПЕЦИАЛЬНЫЕ УЧЕБНЫЕ ЗАВЕДЕНИЯ</t>
  </si>
  <si>
    <t>Не планируют поступать:</t>
  </si>
  <si>
    <t xml:space="preserve">    золотые медалисты</t>
  </si>
  <si>
    <t xml:space="preserve">        серебряные медалисты</t>
  </si>
  <si>
    <t>Информация о претендентах на получение аттестата об основном общем образовании с отличием</t>
  </si>
  <si>
    <t>Кол-во претендентов -</t>
  </si>
  <si>
    <t xml:space="preserve">Таблица №16  </t>
  </si>
  <si>
    <t>Экзаменационная отметка</t>
  </si>
  <si>
    <t>Получил атте- стат с отл.</t>
  </si>
  <si>
    <t>Не по- лучил</t>
  </si>
  <si>
    <t>рус.</t>
  </si>
  <si>
    <t>ал-</t>
  </si>
  <si>
    <t>ли-</t>
  </si>
  <si>
    <t>гео-</t>
  </si>
  <si>
    <t>фи-</t>
  </si>
  <si>
    <t>хи-</t>
  </si>
  <si>
    <t>ис-</t>
  </si>
  <si>
    <t>био-</t>
  </si>
  <si>
    <t>ин.</t>
  </si>
  <si>
    <t>ин-</t>
  </si>
  <si>
    <t>физ-</t>
  </si>
  <si>
    <t>чер-</t>
  </si>
  <si>
    <t>тех-</t>
  </si>
  <si>
    <t>эко-</t>
  </si>
  <si>
    <t>другой предмет</t>
  </si>
  <si>
    <t>яз.</t>
  </si>
  <si>
    <t>геб-</t>
  </si>
  <si>
    <t>тер.</t>
  </si>
  <si>
    <t>мет-</t>
  </si>
  <si>
    <t>зи-</t>
  </si>
  <si>
    <t>мия</t>
  </si>
  <si>
    <t>ло-</t>
  </si>
  <si>
    <t>гра-</t>
  </si>
  <si>
    <t>фор-</t>
  </si>
  <si>
    <t>че-</t>
  </si>
  <si>
    <t>ноло-</t>
  </si>
  <si>
    <t>но-</t>
  </si>
  <si>
    <t>наимено-</t>
  </si>
  <si>
    <t>отм.</t>
  </si>
  <si>
    <t xml:space="preserve"> зн.</t>
  </si>
  <si>
    <t>гия</t>
  </si>
  <si>
    <t>мат.</t>
  </si>
  <si>
    <t>ние</t>
  </si>
  <si>
    <t>мика</t>
  </si>
  <si>
    <t>вание</t>
  </si>
  <si>
    <t>Графа "Балл на повторной аттестации" заполняется, если преодолен минимальный порог</t>
  </si>
  <si>
    <t>ОВЗ</t>
  </si>
  <si>
    <t>Баллы, полученные на ЕГЭ / Экзаменационная отметка, полученная на ГВЭ</t>
  </si>
  <si>
    <t>Не яви-лись без ув. при- чины</t>
  </si>
  <si>
    <t xml:space="preserve">Таблица №1  </t>
  </si>
  <si>
    <t>Не яви- лись без ув.при- чины</t>
  </si>
  <si>
    <t>Матем.(в трад.ф.)</t>
  </si>
  <si>
    <t>80 баллов и более</t>
  </si>
  <si>
    <t>Балл</t>
  </si>
  <si>
    <t xml:space="preserve">Всего допу- щено к экзаме- нам </t>
  </si>
  <si>
    <t>Таблица №15</t>
  </si>
  <si>
    <t xml:space="preserve">Таблица №17  </t>
  </si>
  <si>
    <t>Таблица №21</t>
  </si>
  <si>
    <t xml:space="preserve">Таблица №22 </t>
  </si>
  <si>
    <t xml:space="preserve">Таблица №22а  </t>
  </si>
  <si>
    <t xml:space="preserve">Таблица №22б  </t>
  </si>
  <si>
    <t xml:space="preserve">Таблица №23  </t>
  </si>
  <si>
    <t>/</t>
  </si>
  <si>
    <t>Учебный год:</t>
  </si>
  <si>
    <t>11 (вып.), 12</t>
  </si>
  <si>
    <t>11(вып.),12 класс</t>
  </si>
  <si>
    <t xml:space="preserve">Сведения о выпускниках 11 и 12 классов, </t>
  </si>
  <si>
    <t>Количество выпускников 11 и 12 классов – лиц с ограниченными возможностями здоровья (ОВЗ)</t>
  </si>
  <si>
    <t xml:space="preserve">Всего (1-12): </t>
  </si>
  <si>
    <t xml:space="preserve">Всего       (1-12): </t>
  </si>
  <si>
    <t>похвальной грамотой      (9,11 (вып.),12 классы)</t>
  </si>
  <si>
    <t>немецкий язык</t>
  </si>
  <si>
    <t>француз-ский язык</t>
  </si>
  <si>
    <r>
      <t xml:space="preserve">11 </t>
    </r>
    <r>
      <rPr>
        <b/>
        <sz val="8"/>
        <rFont val="Arial Cyr"/>
        <family val="2"/>
      </rPr>
      <t>(вып.)</t>
    </r>
    <r>
      <rPr>
        <b/>
        <sz val="10"/>
        <rFont val="Arial Cyr"/>
        <family val="2"/>
      </rPr>
      <t>, 12</t>
    </r>
  </si>
  <si>
    <t xml:space="preserve">Таблица №24   </t>
  </si>
  <si>
    <t>класс</t>
  </si>
  <si>
    <t>Вечерняя сменная общеобразовательная школа №2</t>
  </si>
  <si>
    <t>ВСОШ №2</t>
  </si>
  <si>
    <t>Винник Ирина Ивановна</t>
  </si>
  <si>
    <t>армия, оставлены на повторное обучение</t>
  </si>
  <si>
    <t>литература</t>
  </si>
  <si>
    <t>Котова Раиса Ивановна</t>
  </si>
  <si>
    <t>математика</t>
  </si>
  <si>
    <t>Наумова Елена Анатольевна</t>
  </si>
  <si>
    <t>Кудрявцева Тамара Ивановна</t>
  </si>
  <si>
    <t>английский язык</t>
  </si>
  <si>
    <t>9аб</t>
  </si>
  <si>
    <t>9вг</t>
  </si>
  <si>
    <t>9жз</t>
  </si>
  <si>
    <t>9де</t>
  </si>
  <si>
    <t>Миронова Татьяна Вячеславовна</t>
  </si>
  <si>
    <t>Смирнова Надия Шамильевна</t>
  </si>
  <si>
    <t>история</t>
  </si>
  <si>
    <t>обществознание</t>
  </si>
  <si>
    <t>Крупнова Татьяна Владимировна</t>
  </si>
  <si>
    <t>Берзина Наталья Владимировна</t>
  </si>
  <si>
    <t>география</t>
  </si>
  <si>
    <t>биология</t>
  </si>
  <si>
    <t>Кучерявая Людмила Николаевна</t>
  </si>
  <si>
    <t>Горшкова Татьяна Михайловна</t>
  </si>
  <si>
    <t>Кирова Людмила Романовна</t>
  </si>
  <si>
    <t>12аб</t>
  </si>
  <si>
    <t>Новожилова Натэлла Борисовна</t>
  </si>
  <si>
    <t>Баранова Надежда Владимировна</t>
  </si>
  <si>
    <t>Кудряшова Надежда Васильевна</t>
  </si>
  <si>
    <t>Булыгин Андрей Вячеславович</t>
  </si>
  <si>
    <t>Епильдифоров Владлен Николаевич</t>
  </si>
  <si>
    <t>*</t>
  </si>
  <si>
    <t>№ 88 от 06.11.12</t>
  </si>
  <si>
    <t>работа в г.Твери</t>
  </si>
  <si>
    <t>Зеленов Валерий Константинович</t>
  </si>
  <si>
    <t>несовмещение с работой</t>
  </si>
  <si>
    <t>Нурушев Джейхун Эльмин оглы</t>
  </si>
  <si>
    <t>переезд в Азербайджан</t>
  </si>
  <si>
    <t>№ 12 от 14.02.13</t>
  </si>
  <si>
    <t>Азербайджан</t>
  </si>
  <si>
    <t>Завидерский Иван Ильич</t>
  </si>
  <si>
    <t>№ 21 от 12.03.13</t>
  </si>
  <si>
    <t>Дасько Юлия Сергеевна</t>
  </si>
  <si>
    <t>по семейным обстоятельствам</t>
  </si>
  <si>
    <t>№ 29 от 05.04.13</t>
  </si>
  <si>
    <t>декрет, г.Тверь</t>
  </si>
  <si>
    <t>Константинов Александр Сергеевич</t>
  </si>
  <si>
    <t>Скляр Анастасия Сергеевна</t>
  </si>
  <si>
    <t>№ 27 от 01.04.13</t>
  </si>
  <si>
    <t>Волошин Геннадий Станиславович</t>
  </si>
  <si>
    <t>переезд в Москву</t>
  </si>
  <si>
    <t>№ 6/1 от 28.01.13</t>
  </si>
  <si>
    <t>Москва</t>
  </si>
  <si>
    <t>Агеев Максим Олегович</t>
  </si>
  <si>
    <t>№ 24 от 19.03.13</t>
  </si>
  <si>
    <t>в ЦВИНП  г.Твери</t>
  </si>
  <si>
    <t>Прибылева Татьяна Сергеевна</t>
  </si>
  <si>
    <t>№ 31 от 15.04.13</t>
  </si>
  <si>
    <t>№ 47 от 20.05.13</t>
  </si>
  <si>
    <t>по решению педсовета</t>
  </si>
  <si>
    <t>№ 94/1 от 15.11.12</t>
  </si>
  <si>
    <t>г.Тверь</t>
  </si>
  <si>
    <t>Савельев Михаил Алексеевич</t>
  </si>
  <si>
    <t>Баранов Павел Викторович</t>
  </si>
  <si>
    <t>№ 5 от 25.01.13</t>
  </si>
  <si>
    <t>Биберин Владимир Александрович</t>
  </si>
  <si>
    <t>№ 6 от 28.01.13</t>
  </si>
  <si>
    <t>Сныткина Анастасия Павловна</t>
  </si>
  <si>
    <t>№ 9 от 05.02.13</t>
  </si>
  <si>
    <t>№ 74 от 08.10.12</t>
  </si>
  <si>
    <t>Яковлев Илья Евгеньевич</t>
  </si>
  <si>
    <t>Азизов Искандер Ибрагимович</t>
  </si>
  <si>
    <t>Самолюк Валерий Алексеевич</t>
  </si>
  <si>
    <t>перевод в Калинискую вечернюю (сменную) среднюю школу</t>
  </si>
  <si>
    <t>№ 92 от 13.11.12</t>
  </si>
  <si>
    <t>учёба в Калининской вечерней (сменной) средней школе</t>
  </si>
  <si>
    <t>Митрохин Роман Иванович</t>
  </si>
  <si>
    <t>№ 98 от 29.11.12</t>
  </si>
  <si>
    <t>в Специальном учебно-воспитательном учреждении закрытого типа</t>
  </si>
  <si>
    <t>Ангел Ольга Владимировна</t>
  </si>
  <si>
    <t>№ 2 от 17.01.13</t>
  </si>
  <si>
    <t>Рахимов Хасанбай Алишер угли</t>
  </si>
  <si>
    <t>переезд в Узбекистан</t>
  </si>
  <si>
    <t>учёба в Узбекистане</t>
  </si>
  <si>
    <t>Рахимов Хусанбай Алишер угли</t>
  </si>
  <si>
    <t>Казимиров Николай Юрьевич</t>
  </si>
  <si>
    <t>№ 29 от 20.03.13</t>
  </si>
  <si>
    <t>в СИЗО г.Твери</t>
  </si>
  <si>
    <t>Елисеев Михаил Валерьевич</t>
  </si>
  <si>
    <t>№ 49 от 26.05.13</t>
  </si>
  <si>
    <t>г.Москва</t>
  </si>
  <si>
    <t>Никитин Денис Сергеевич</t>
  </si>
  <si>
    <t>№ 73 от 20.10. 12</t>
  </si>
  <si>
    <t>Сковородников Стас Сергеевич</t>
  </si>
  <si>
    <t>армия</t>
  </si>
  <si>
    <t>в армии РФ</t>
  </si>
  <si>
    <t>Копейкина Виктория Александровна</t>
  </si>
  <si>
    <t>№ 83 от 24.10.12</t>
  </si>
  <si>
    <t>Котов Илья Валерьевич</t>
  </si>
  <si>
    <t>Кун Александр Владимирович</t>
  </si>
  <si>
    <t>Бунковский Антон Игоревич</t>
  </si>
  <si>
    <t>Гришин Владимир Викторович</t>
  </si>
  <si>
    <t>Артёмов Евгений Сергеевич</t>
  </si>
  <si>
    <t>№ 85 от 30.10.12</t>
  </si>
  <si>
    <t>Давыдов Дмитрий Владимирович</t>
  </si>
  <si>
    <t>Тихомирова Мария Андреевна</t>
  </si>
  <si>
    <t>Попов Максим Геннадьевич</t>
  </si>
  <si>
    <t>Кузнецов Владимир Михайлович</t>
  </si>
  <si>
    <t>Мегин Алексей Васильевич</t>
  </si>
  <si>
    <t>Шевцов Владимир Иванович</t>
  </si>
  <si>
    <t>№ 86 от 01.11.12</t>
  </si>
  <si>
    <t>Морозова Наталья Валерьевна</t>
  </si>
  <si>
    <t>Петриченко Татьяна Сергеевна</t>
  </si>
  <si>
    <t>Львова Анастасия Юрьевна</t>
  </si>
  <si>
    <t>Гусева Мария Андреевна</t>
  </si>
  <si>
    <t>Михайлова Ирина Александровна</t>
  </si>
  <si>
    <t>№ 87 от 02.11.12</t>
  </si>
  <si>
    <t>Арсеньев Степан Евгеньевич</t>
  </si>
  <si>
    <t>переход в ПЛ № 6</t>
  </si>
  <si>
    <t>№ 95 от 16.11.12</t>
  </si>
  <si>
    <t>ПЛ № 6 г.Твери</t>
  </si>
  <si>
    <t>Ходяков Александр Юрьевич</t>
  </si>
  <si>
    <t>Лосев Максим Олегович</t>
  </si>
  <si>
    <t xml:space="preserve">переход в МОУ СОШ № 2 , стр.подразделение ВСОШ </t>
  </si>
  <si>
    <t>№ 1 от 14.01.13</t>
  </si>
  <si>
    <t>МОУ СОШ № 2, стр. подраз.ВСОШ</t>
  </si>
  <si>
    <t>Простак Алексей Николаевич</t>
  </si>
  <si>
    <t>№ 7 от 01.02.13</t>
  </si>
  <si>
    <t>СИЗО г.Твери</t>
  </si>
  <si>
    <t>Комаров Евгений Николаевич</t>
  </si>
  <si>
    <t>Смирнова Ольга Юрьевна</t>
  </si>
  <si>
    <t>№ 13 от 15.02.13</t>
  </si>
  <si>
    <t>Козлов Андрей Александрович</t>
  </si>
  <si>
    <t>Никитина Ксения Михайловна</t>
  </si>
  <si>
    <t>Швецов Дмитрий Николаевич</t>
  </si>
  <si>
    <t>в армию</t>
  </si>
  <si>
    <t>№ 15 от 19.02.13</t>
  </si>
  <si>
    <t>армия РФ</t>
  </si>
  <si>
    <t>Губанова Екатерина Владимировна</t>
  </si>
  <si>
    <t>№ 18 от 01.03.13</t>
  </si>
  <si>
    <t>Муханова Галина Александровна</t>
  </si>
  <si>
    <t>Чернышова Алексанра Егоровна</t>
  </si>
  <si>
    <t>Буткявичус Александр Алексеевич</t>
  </si>
  <si>
    <t>переход в тех.колледж</t>
  </si>
  <si>
    <t>учёба в тех.колледже</t>
  </si>
  <si>
    <t>Леонов Дмитрий Евгеньевич</t>
  </si>
  <si>
    <t>переход в ПЛ № 41</t>
  </si>
  <si>
    <t>учёба в ПЛ № 41</t>
  </si>
  <si>
    <t>Зыбалова Виктория Александровна</t>
  </si>
  <si>
    <t>Исмаилов Турал Фикрет оглы</t>
  </si>
  <si>
    <t>№ 73 от 02.10.12</t>
  </si>
  <si>
    <t>Коршун Софья Александровна</t>
  </si>
  <si>
    <t>Стриженко Александра Викторовна</t>
  </si>
  <si>
    <t>№ 101 от 14.12.12</t>
  </si>
  <si>
    <t>Пащенко Наталья Александровна</t>
  </si>
  <si>
    <t>Богомолов Антон Сергеевич</t>
  </si>
  <si>
    <t>Яковенко Андрей Николаевич</t>
  </si>
  <si>
    <t>работа в г.Ярославле</t>
  </si>
  <si>
    <t>Калыпин Николай Васильевич</t>
  </si>
  <si>
    <t>переезд</t>
  </si>
  <si>
    <t>№ 35 от 29.04.13</t>
  </si>
  <si>
    <t>Акимов А.В.</t>
  </si>
  <si>
    <t>Блохинова Н.А.</t>
  </si>
  <si>
    <t>Волкова А.Г.</t>
  </si>
  <si>
    <t>Пущин А.В.</t>
  </si>
  <si>
    <t>Степанов П.И.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</si>
</sst>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000000"/>
    <numFmt numFmtId="169" formatCode="#,##0.0000"/>
    <numFmt numFmtId="170" formatCode="0.0000"/>
    <numFmt numFmtId="171" formatCode="#,##0.00;[Red]#,##0.00"/>
  </numFmts>
  <fonts count="75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sz val="7"/>
      <name val="Arial CYR"/>
      <family val="2"/>
    </font>
    <font>
      <i/>
      <sz val="10"/>
      <name val="Arial"/>
      <family val="2"/>
    </font>
    <font>
      <b/>
      <i/>
      <sz val="8"/>
      <name val="Arial Cyr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9"/>
      <name val="Arial Cyr"/>
      <family val="0"/>
    </font>
    <font>
      <i/>
      <sz val="12"/>
      <name val="Arial"/>
      <family val="2"/>
    </font>
    <font>
      <sz val="7"/>
      <name val="Arial Cy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>
        <color indexed="63"/>
      </bottom>
    </border>
    <border>
      <left>
        <color indexed="63"/>
      </left>
      <right style="medium"/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medium"/>
      <right style="thin"/>
      <top style="thin"/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medium"/>
      <right style="thin"/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medium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2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right" vertical="top"/>
      <protection/>
    </xf>
    <xf numFmtId="3" fontId="0" fillId="0" borderId="0" xfId="0" applyNumberFormat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>
      <alignment/>
    </xf>
    <xf numFmtId="0" fontId="13" fillId="0" borderId="25" xfId="0" applyFont="1" applyBorder="1" applyAlignment="1">
      <alignment horizontal="left"/>
    </xf>
    <xf numFmtId="0" fontId="0" fillId="0" borderId="0" xfId="0" applyFont="1" applyFill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 horizontal="right" vertical="center"/>
      <protection/>
    </xf>
    <xf numFmtId="3" fontId="0" fillId="0" borderId="26" xfId="0" applyNumberFormat="1" applyFont="1" applyFill="1" applyBorder="1" applyAlignment="1" applyProtection="1">
      <alignment horizontal="right" vertical="center"/>
      <protection/>
    </xf>
    <xf numFmtId="2" fontId="0" fillId="0" borderId="27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3" fontId="0" fillId="0" borderId="36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wrapText="1"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vertical="top"/>
      <protection/>
    </xf>
    <xf numFmtId="3" fontId="0" fillId="0" borderId="41" xfId="0" applyNumberFormat="1" applyFont="1" applyFill="1" applyBorder="1" applyAlignment="1" applyProtection="1">
      <alignment horizontal="right" vertical="center"/>
      <protection hidden="1"/>
    </xf>
    <xf numFmtId="2" fontId="0" fillId="0" borderId="42" xfId="0" applyNumberFormat="1" applyFont="1" applyFill="1" applyBorder="1" applyAlignment="1" applyProtection="1">
      <alignment horizontal="right" vertical="center"/>
      <protection hidden="1"/>
    </xf>
    <xf numFmtId="2" fontId="0" fillId="0" borderId="43" xfId="0" applyNumberFormat="1" applyFont="1" applyFill="1" applyBorder="1" applyAlignment="1" applyProtection="1">
      <alignment horizontal="right" vertical="center"/>
      <protection hidden="1"/>
    </xf>
    <xf numFmtId="4" fontId="0" fillId="0" borderId="42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2" fontId="0" fillId="0" borderId="32" xfId="0" applyNumberFormat="1" applyFont="1" applyFill="1" applyBorder="1" applyAlignment="1" applyProtection="1">
      <alignment horizontal="right" vertical="center"/>
      <protection hidden="1"/>
    </xf>
    <xf numFmtId="4" fontId="0" fillId="0" borderId="32" xfId="0" applyNumberFormat="1" applyFont="1" applyFill="1" applyBorder="1" applyAlignment="1" applyProtection="1">
      <alignment horizontal="right" vertical="center"/>
      <protection hidden="1"/>
    </xf>
    <xf numFmtId="3" fontId="0" fillId="0" borderId="45" xfId="0" applyNumberFormat="1" applyFont="1" applyFill="1" applyBorder="1" applyAlignment="1" applyProtection="1">
      <alignment horizontal="right" vertical="center"/>
      <protection hidden="1"/>
    </xf>
    <xf numFmtId="3" fontId="0" fillId="0" borderId="46" xfId="0" applyNumberFormat="1" applyFont="1" applyFill="1" applyBorder="1" applyAlignment="1" applyProtection="1">
      <alignment horizontal="right" vertical="center"/>
      <protection hidden="1"/>
    </xf>
    <xf numFmtId="2" fontId="0" fillId="0" borderId="47" xfId="0" applyNumberFormat="1" applyFont="1" applyFill="1" applyBorder="1" applyAlignment="1" applyProtection="1">
      <alignment horizontal="right" vertical="center"/>
      <protection hidden="1"/>
    </xf>
    <xf numFmtId="3" fontId="0" fillId="0" borderId="31" xfId="0" applyNumberFormat="1" applyFont="1" applyFill="1" applyBorder="1" applyAlignment="1" applyProtection="1">
      <alignment horizontal="right" vertical="center"/>
      <protection hidden="1"/>
    </xf>
    <xf numFmtId="2" fontId="0" fillId="0" borderId="48" xfId="0" applyNumberFormat="1" applyFont="1" applyFill="1" applyBorder="1" applyAlignment="1" applyProtection="1">
      <alignment horizontal="right" vertical="center"/>
      <protection hidden="1"/>
    </xf>
    <xf numFmtId="3" fontId="0" fillId="0" borderId="29" xfId="0" applyNumberFormat="1" applyFont="1" applyFill="1" applyBorder="1" applyAlignment="1" applyProtection="1">
      <alignment horizontal="right" vertical="center"/>
      <protection hidden="1"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41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51" xfId="0" applyFont="1" applyFill="1" applyBorder="1" applyAlignment="1" applyProtection="1">
      <alignment horizontal="right" vertical="center"/>
      <protection/>
    </xf>
    <xf numFmtId="0" fontId="0" fillId="0" borderId="52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 applyProtection="1">
      <alignment horizontal="right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0" fillId="0" borderId="57" xfId="0" applyFont="1" applyFill="1" applyBorder="1" applyAlignment="1" applyProtection="1">
      <alignment horizontal="right" vertical="center"/>
      <protection/>
    </xf>
    <xf numFmtId="0" fontId="0" fillId="0" borderId="58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59" xfId="0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0" fillId="0" borderId="60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0" fillId="0" borderId="52" xfId="0" applyNumberFormat="1" applyFont="1" applyFill="1" applyBorder="1" applyAlignment="1" applyProtection="1">
      <alignment horizontal="right" vertical="center"/>
      <protection hidden="1"/>
    </xf>
    <xf numFmtId="3" fontId="0" fillId="0" borderId="33" xfId="0" applyNumberFormat="1" applyFont="1" applyFill="1" applyBorder="1" applyAlignment="1" applyProtection="1">
      <alignment horizontal="right" vertical="center"/>
      <protection hidden="1"/>
    </xf>
    <xf numFmtId="3" fontId="0" fillId="0" borderId="28" xfId="0" applyNumberFormat="1" applyFont="1" applyFill="1" applyBorder="1" applyAlignment="1" applyProtection="1">
      <alignment vertical="center"/>
      <protection hidden="1"/>
    </xf>
    <xf numFmtId="2" fontId="0" fillId="0" borderId="59" xfId="0" applyNumberFormat="1" applyFont="1" applyFill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vertical="center"/>
      <protection hidden="1"/>
    </xf>
    <xf numFmtId="0" fontId="0" fillId="0" borderId="65" xfId="0" applyFont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vertical="center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3" fontId="0" fillId="0" borderId="68" xfId="0" applyNumberFormat="1" applyFont="1" applyFill="1" applyBorder="1" applyAlignment="1" applyProtection="1">
      <alignment vertical="center"/>
      <protection hidden="1"/>
    </xf>
    <xf numFmtId="2" fontId="0" fillId="0" borderId="51" xfId="0" applyNumberFormat="1" applyFont="1" applyFill="1" applyBorder="1" applyAlignment="1" applyProtection="1">
      <alignment vertical="center"/>
      <protection hidden="1"/>
    </xf>
    <xf numFmtId="3" fontId="0" fillId="0" borderId="69" xfId="0" applyNumberFormat="1" applyFont="1" applyFill="1" applyBorder="1" applyAlignment="1" applyProtection="1">
      <alignment vertical="center"/>
      <protection hidden="1"/>
    </xf>
    <xf numFmtId="2" fontId="0" fillId="0" borderId="55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>
      <alignment horizontal="left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59" xfId="0" applyFont="1" applyBorder="1" applyAlignment="1">
      <alignment/>
    </xf>
    <xf numFmtId="0" fontId="12" fillId="0" borderId="68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0" xfId="0" applyFont="1" applyFill="1" applyBorder="1" applyAlignment="1">
      <alignment/>
    </xf>
    <xf numFmtId="0" fontId="0" fillId="0" borderId="72" xfId="0" applyBorder="1" applyAlignment="1">
      <alignment/>
    </xf>
    <xf numFmtId="0" fontId="0" fillId="0" borderId="27" xfId="0" applyBorder="1" applyAlignment="1">
      <alignment/>
    </xf>
    <xf numFmtId="0" fontId="12" fillId="0" borderId="7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12" fillId="0" borderId="74" xfId="0" applyFont="1" applyBorder="1" applyAlignment="1">
      <alignment horizontal="left"/>
    </xf>
    <xf numFmtId="0" fontId="12" fillId="0" borderId="75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2" fillId="0" borderId="76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8" fillId="0" borderId="0" xfId="53" applyFont="1" applyFill="1" applyProtection="1">
      <alignment/>
      <protection hidden="1"/>
    </xf>
    <xf numFmtId="0" fontId="0" fillId="0" borderId="0" xfId="53" applyFill="1" applyProtection="1">
      <alignment/>
      <protection hidden="1"/>
    </xf>
    <xf numFmtId="0" fontId="2" fillId="0" borderId="21" xfId="53" applyFont="1" applyFill="1" applyBorder="1" applyAlignment="1" applyProtection="1">
      <alignment horizontal="center" vertical="center"/>
      <protection hidden="1"/>
    </xf>
    <xf numFmtId="0" fontId="1" fillId="0" borderId="73" xfId="53" applyFont="1" applyFill="1" applyBorder="1" applyAlignment="1" applyProtection="1">
      <alignment horizontal="center" vertical="center"/>
      <protection hidden="1"/>
    </xf>
    <xf numFmtId="0" fontId="1" fillId="0" borderId="15" xfId="53" applyFont="1" applyFill="1" applyBorder="1" applyAlignment="1" applyProtection="1">
      <alignment horizontal="center" vertical="center"/>
      <protection hidden="1"/>
    </xf>
    <xf numFmtId="0" fontId="1" fillId="0" borderId="22" xfId="53" applyFont="1" applyFill="1" applyBorder="1" applyAlignment="1" applyProtection="1">
      <alignment horizontal="center" vertical="center"/>
      <protection hidden="1"/>
    </xf>
    <xf numFmtId="0" fontId="18" fillId="0" borderId="40" xfId="53" applyFont="1" applyFill="1" applyBorder="1" applyAlignment="1" applyProtection="1">
      <alignment horizontal="center" vertical="center" wrapText="1"/>
      <protection hidden="1"/>
    </xf>
    <xf numFmtId="0" fontId="0" fillId="0" borderId="66" xfId="53" applyFont="1" applyFill="1" applyBorder="1" applyAlignment="1" applyProtection="1">
      <alignment horizontal="center" vertical="center"/>
      <protection hidden="1"/>
    </xf>
    <xf numFmtId="0" fontId="0" fillId="0" borderId="77" xfId="53" applyFont="1" applyFill="1" applyBorder="1" applyAlignment="1" applyProtection="1">
      <alignment horizontal="center" vertical="center"/>
      <protection hidden="1"/>
    </xf>
    <xf numFmtId="0" fontId="0" fillId="0" borderId="16" xfId="53" applyFont="1" applyFill="1" applyBorder="1" applyAlignment="1" applyProtection="1">
      <alignment horizontal="center" vertical="center" wrapText="1"/>
      <protection hidden="1"/>
    </xf>
    <xf numFmtId="0" fontId="0" fillId="0" borderId="78" xfId="53" applyFont="1" applyFill="1" applyBorder="1" applyAlignment="1" applyProtection="1">
      <alignment horizontal="left" vertical="center" wrapText="1"/>
      <protection hidden="1"/>
    </xf>
    <xf numFmtId="0" fontId="9" fillId="0" borderId="78" xfId="53" applyFont="1" applyFill="1" applyBorder="1" applyAlignment="1" applyProtection="1">
      <alignment vertical="center" wrapText="1" shrinkToFit="1"/>
      <protection hidden="1"/>
    </xf>
    <xf numFmtId="0" fontId="9" fillId="0" borderId="23" xfId="53" applyFont="1" applyFill="1" applyBorder="1" applyAlignment="1" applyProtection="1">
      <alignment vertical="center" wrapText="1"/>
      <protection hidden="1"/>
    </xf>
    <xf numFmtId="0" fontId="9" fillId="0" borderId="43" xfId="53" applyFont="1" applyFill="1" applyBorder="1" applyAlignment="1" applyProtection="1">
      <alignment vertical="center" wrapText="1"/>
      <protection hidden="1"/>
    </xf>
    <xf numFmtId="0" fontId="0" fillId="0" borderId="68" xfId="53" applyFont="1" applyFill="1" applyBorder="1" applyAlignment="1" applyProtection="1">
      <alignment horizontal="left" vertical="center" wrapText="1"/>
      <protection hidden="1"/>
    </xf>
    <xf numFmtId="0" fontId="9" fillId="0" borderId="68" xfId="53" applyFont="1" applyFill="1" applyBorder="1" applyAlignment="1" applyProtection="1">
      <alignment vertical="center" wrapText="1" shrinkToFit="1"/>
      <protection hidden="1"/>
    </xf>
    <xf numFmtId="0" fontId="9" fillId="0" borderId="26" xfId="53" applyFont="1" applyFill="1" applyBorder="1" applyAlignment="1" applyProtection="1">
      <alignment vertical="center" wrapText="1"/>
      <protection hidden="1"/>
    </xf>
    <xf numFmtId="0" fontId="9" fillId="0" borderId="33" xfId="53" applyFont="1" applyFill="1" applyBorder="1" applyAlignment="1" applyProtection="1">
      <alignment vertical="center" wrapText="1"/>
      <protection hidden="1"/>
    </xf>
    <xf numFmtId="0" fontId="0" fillId="0" borderId="79" xfId="53" applyFill="1" applyBorder="1" applyAlignment="1" applyProtection="1">
      <alignment horizontal="left" vertical="center"/>
      <protection hidden="1"/>
    </xf>
    <xf numFmtId="3" fontId="0" fillId="0" borderId="79" xfId="53" applyNumberFormat="1" applyFont="1" applyFill="1" applyBorder="1" applyAlignment="1" applyProtection="1">
      <alignment vertical="center"/>
      <protection hidden="1"/>
    </xf>
    <xf numFmtId="3" fontId="0" fillId="0" borderId="57" xfId="53" applyNumberFormat="1" applyFont="1" applyFill="1" applyBorder="1" applyAlignment="1" applyProtection="1">
      <alignment vertical="center"/>
      <protection hidden="1"/>
    </xf>
    <xf numFmtId="3" fontId="0" fillId="0" borderId="80" xfId="53" applyNumberFormat="1" applyFont="1" applyFill="1" applyBorder="1" applyAlignment="1" applyProtection="1">
      <alignment vertical="center"/>
      <protection hidden="1"/>
    </xf>
    <xf numFmtId="0" fontId="0" fillId="0" borderId="28" xfId="53" applyFill="1" applyBorder="1" applyAlignment="1" applyProtection="1">
      <alignment horizontal="left" vertical="center" wrapText="1"/>
      <protection hidden="1"/>
    </xf>
    <xf numFmtId="3" fontId="0" fillId="0" borderId="20" xfId="53" applyNumberFormat="1" applyFont="1" applyFill="1" applyBorder="1" applyAlignment="1" applyProtection="1">
      <alignment vertical="center"/>
      <protection hidden="1"/>
    </xf>
    <xf numFmtId="3" fontId="0" fillId="0" borderId="17" xfId="53" applyNumberFormat="1" applyFont="1" applyFill="1" applyBorder="1" applyAlignment="1" applyProtection="1">
      <alignment vertical="center"/>
      <protection hidden="1"/>
    </xf>
    <xf numFmtId="3" fontId="0" fillId="0" borderId="81" xfId="53" applyNumberFormat="1" applyFont="1" applyFill="1" applyBorder="1" applyAlignment="1" applyProtection="1">
      <alignment vertical="center"/>
      <protection hidden="1"/>
    </xf>
    <xf numFmtId="3" fontId="0" fillId="0" borderId="68" xfId="53" applyNumberFormat="1" applyFont="1" applyFill="1" applyBorder="1" applyAlignment="1" applyProtection="1">
      <alignment vertical="center"/>
      <protection hidden="1"/>
    </xf>
    <xf numFmtId="3" fontId="0" fillId="0" borderId="26" xfId="53" applyNumberFormat="1" applyFont="1" applyFill="1" applyBorder="1" applyAlignment="1" applyProtection="1">
      <alignment vertical="center"/>
      <protection hidden="1"/>
    </xf>
    <xf numFmtId="3" fontId="0" fillId="0" borderId="33" xfId="53" applyNumberFormat="1" applyFont="1" applyFill="1" applyBorder="1" applyAlignment="1" applyProtection="1">
      <alignment vertical="center"/>
      <protection hidden="1"/>
    </xf>
    <xf numFmtId="0" fontId="0" fillId="0" borderId="67" xfId="53" applyFont="1" applyFill="1" applyBorder="1" applyAlignment="1" applyProtection="1">
      <alignment horizontal="left" vertical="center"/>
      <protection hidden="1"/>
    </xf>
    <xf numFmtId="3" fontId="0" fillId="0" borderId="61" xfId="53" applyNumberFormat="1" applyFont="1" applyFill="1" applyBorder="1" applyAlignment="1" applyProtection="1">
      <alignment vertical="center"/>
      <protection hidden="1"/>
    </xf>
    <xf numFmtId="3" fontId="0" fillId="0" borderId="67" xfId="53" applyNumberFormat="1" applyFont="1" applyFill="1" applyBorder="1" applyAlignment="1" applyProtection="1">
      <alignment vertical="center"/>
      <protection hidden="1"/>
    </xf>
    <xf numFmtId="3" fontId="0" fillId="0" borderId="38" xfId="53" applyNumberFormat="1" applyFont="1" applyFill="1" applyBorder="1" applyAlignment="1" applyProtection="1">
      <alignment vertical="center"/>
      <protection hidden="1"/>
    </xf>
    <xf numFmtId="3" fontId="0" fillId="0" borderId="82" xfId="53" applyNumberFormat="1" applyFont="1" applyFill="1" applyBorder="1" applyAlignment="1" applyProtection="1">
      <alignment vertical="center"/>
      <protection hidden="1"/>
    </xf>
    <xf numFmtId="0" fontId="0" fillId="0" borderId="24" xfId="53" applyFont="1" applyFill="1" applyBorder="1" applyAlignment="1" applyProtection="1">
      <alignment vertical="center"/>
      <protection hidden="1"/>
    </xf>
    <xf numFmtId="0" fontId="0" fillId="0" borderId="70" xfId="53" applyFont="1" applyFill="1" applyBorder="1" applyAlignment="1" applyProtection="1">
      <alignment vertical="center"/>
      <protection hidden="1"/>
    </xf>
    <xf numFmtId="0" fontId="0" fillId="0" borderId="83" xfId="53" applyFont="1" applyFill="1" applyBorder="1" applyAlignment="1" applyProtection="1">
      <alignment vertical="center"/>
      <protection hidden="1"/>
    </xf>
    <xf numFmtId="0" fontId="0" fillId="0" borderId="84" xfId="53" applyFont="1" applyFill="1" applyBorder="1" applyAlignment="1" applyProtection="1">
      <alignment vertical="center"/>
      <protection hidden="1"/>
    </xf>
    <xf numFmtId="0" fontId="0" fillId="0" borderId="71" xfId="53" applyFont="1" applyFill="1" applyBorder="1" applyAlignment="1" applyProtection="1">
      <alignment vertical="center"/>
      <protection hidden="1"/>
    </xf>
    <xf numFmtId="0" fontId="0" fillId="0" borderId="85" xfId="53" applyFont="1" applyFill="1" applyBorder="1" applyAlignment="1" applyProtection="1">
      <alignment vertical="center"/>
      <protection hidden="1"/>
    </xf>
    <xf numFmtId="0" fontId="1" fillId="0" borderId="51" xfId="53" applyFont="1" applyFill="1" applyBorder="1" applyAlignment="1" applyProtection="1">
      <alignment vertical="center"/>
      <protection hidden="1"/>
    </xf>
    <xf numFmtId="3" fontId="0" fillId="0" borderId="78" xfId="53" applyNumberFormat="1" applyFont="1" applyFill="1" applyBorder="1" applyAlignment="1" applyProtection="1">
      <alignment vertical="center"/>
      <protection hidden="1"/>
    </xf>
    <xf numFmtId="3" fontId="0" fillId="0" borderId="23" xfId="53" applyNumberFormat="1" applyFont="1" applyFill="1" applyBorder="1" applyAlignment="1" applyProtection="1">
      <alignment vertical="center"/>
      <protection hidden="1"/>
    </xf>
    <xf numFmtId="3" fontId="0" fillId="0" borderId="43" xfId="53" applyNumberFormat="1" applyFont="1" applyFill="1" applyBorder="1" applyAlignment="1" applyProtection="1">
      <alignment vertical="center"/>
      <protection hidden="1"/>
    </xf>
    <xf numFmtId="0" fontId="1" fillId="0" borderId="86" xfId="53" applyFont="1" applyFill="1" applyBorder="1" applyAlignment="1" applyProtection="1">
      <alignment horizontal="left" vertical="center"/>
      <protection hidden="1"/>
    </xf>
    <xf numFmtId="3" fontId="0" fillId="0" borderId="62" xfId="53" applyNumberFormat="1" applyFont="1" applyFill="1" applyBorder="1" applyAlignment="1" applyProtection="1">
      <alignment vertical="center"/>
      <protection hidden="1"/>
    </xf>
    <xf numFmtId="0" fontId="1" fillId="0" borderId="72" xfId="53" applyFont="1" applyFill="1" applyBorder="1" applyAlignment="1" applyProtection="1">
      <alignment vertical="center"/>
      <protection hidden="1"/>
    </xf>
    <xf numFmtId="3" fontId="0" fillId="0" borderId="11" xfId="53" applyNumberFormat="1" applyFont="1" applyFill="1" applyBorder="1" applyAlignment="1" applyProtection="1">
      <alignment vertical="center"/>
      <protection hidden="1"/>
    </xf>
    <xf numFmtId="0" fontId="0" fillId="0" borderId="11" xfId="53" applyFont="1" applyFill="1" applyBorder="1" applyAlignment="1" applyProtection="1">
      <alignment vertical="center"/>
      <protection hidden="1"/>
    </xf>
    <xf numFmtId="3" fontId="0" fillId="0" borderId="12" xfId="53" applyNumberFormat="1" applyFont="1" applyFill="1" applyBorder="1" applyAlignment="1" applyProtection="1">
      <alignment vertical="center"/>
      <protection hidden="1"/>
    </xf>
    <xf numFmtId="3" fontId="0" fillId="0" borderId="87" xfId="53" applyNumberFormat="1" applyFont="1" applyFill="1" applyBorder="1" applyAlignment="1" applyProtection="1">
      <alignment vertical="center"/>
      <protection hidden="1"/>
    </xf>
    <xf numFmtId="3" fontId="0" fillId="0" borderId="70" xfId="53" applyNumberFormat="1" applyFont="1" applyFill="1" applyBorder="1" applyAlignment="1" applyProtection="1">
      <alignment vertical="center"/>
      <protection hidden="1"/>
    </xf>
    <xf numFmtId="3" fontId="0" fillId="0" borderId="83" xfId="53" applyNumberFormat="1" applyFont="1" applyFill="1" applyBorder="1" applyAlignment="1" applyProtection="1">
      <alignment vertical="center"/>
      <protection hidden="1"/>
    </xf>
    <xf numFmtId="3" fontId="0" fillId="0" borderId="84" xfId="53" applyNumberFormat="1" applyFont="1" applyFill="1" applyBorder="1" applyAlignment="1" applyProtection="1">
      <alignment vertical="center"/>
      <protection hidden="1"/>
    </xf>
    <xf numFmtId="3" fontId="0" fillId="0" borderId="71" xfId="53" applyNumberFormat="1" applyFont="1" applyFill="1" applyBorder="1" applyAlignment="1" applyProtection="1">
      <alignment vertical="center"/>
      <protection hidden="1"/>
    </xf>
    <xf numFmtId="3" fontId="0" fillId="0" borderId="85" xfId="53" applyNumberFormat="1" applyFont="1" applyFill="1" applyBorder="1" applyAlignment="1" applyProtection="1">
      <alignment vertical="center"/>
      <protection hidden="1"/>
    </xf>
    <xf numFmtId="3" fontId="0" fillId="0" borderId="24" xfId="53" applyNumberFormat="1" applyFont="1" applyFill="1" applyBorder="1" applyAlignment="1" applyProtection="1">
      <alignment vertical="center"/>
      <protection hidden="1"/>
    </xf>
    <xf numFmtId="3" fontId="0" fillId="0" borderId="10" xfId="53" applyNumberFormat="1" applyFont="1" applyFill="1" applyBorder="1" applyAlignment="1" applyProtection="1">
      <alignment vertical="center"/>
      <protection hidden="1"/>
    </xf>
    <xf numFmtId="0" fontId="0" fillId="0" borderId="0" xfId="53" applyFont="1" applyFill="1" applyProtection="1">
      <alignment/>
      <protection hidden="1"/>
    </xf>
    <xf numFmtId="49" fontId="0" fillId="0" borderId="0" xfId="53" applyNumberFormat="1" applyFill="1" applyAlignment="1" applyProtection="1">
      <alignment horizontal="center"/>
      <protection hidden="1"/>
    </xf>
    <xf numFmtId="0" fontId="0" fillId="0" borderId="0" xfId="53" applyFont="1" applyFill="1" applyBorder="1" applyProtection="1">
      <alignment/>
      <protection hidden="1"/>
    </xf>
    <xf numFmtId="0" fontId="0" fillId="0" borderId="0" xfId="53" applyFont="1" applyFill="1" applyAlignment="1" applyProtection="1">
      <alignment horizontal="right"/>
      <protection hidden="1"/>
    </xf>
    <xf numFmtId="0" fontId="0" fillId="0" borderId="0" xfId="53" applyFill="1" applyAlignment="1" applyProtection="1">
      <alignment horizontal="center"/>
      <protection hidden="1"/>
    </xf>
    <xf numFmtId="0" fontId="3" fillId="0" borderId="0" xfId="53" applyFont="1" applyFill="1" applyAlignment="1" applyProtection="1">
      <alignment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53" applyFill="1" applyBorder="1" applyProtection="1">
      <alignment/>
      <protection hidden="1"/>
    </xf>
    <xf numFmtId="0" fontId="3" fillId="0" borderId="0" xfId="53" applyFont="1" applyFill="1" applyBorder="1" applyAlignment="1" applyProtection="1">
      <alignment horizontal="left"/>
      <protection hidden="1"/>
    </xf>
    <xf numFmtId="0" fontId="0" fillId="0" borderId="25" xfId="53" applyFill="1" applyBorder="1" applyProtection="1">
      <alignment/>
      <protection hidden="1"/>
    </xf>
    <xf numFmtId="0" fontId="3" fillId="0" borderId="0" xfId="53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1" fillId="0" borderId="73" xfId="0" applyFont="1" applyFill="1" applyBorder="1" applyAlignment="1" applyProtection="1">
      <alignment horizontal="center" vertical="center" wrapText="1"/>
      <protection hidden="1"/>
    </xf>
    <xf numFmtId="0" fontId="1" fillId="0" borderId="88" xfId="0" applyFont="1" applyFill="1" applyBorder="1" applyAlignment="1" applyProtection="1">
      <alignment horizontal="center" vertical="center" wrapText="1"/>
      <protection hidden="1"/>
    </xf>
    <xf numFmtId="0" fontId="0" fillId="0" borderId="89" xfId="53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left" vertical="center" wrapText="1"/>
      <protection hidden="1"/>
    </xf>
    <xf numFmtId="3" fontId="0" fillId="0" borderId="44" xfId="53" applyNumberFormat="1" applyFont="1" applyFill="1" applyBorder="1" applyAlignment="1" applyProtection="1">
      <alignment vertical="center"/>
      <protection hidden="1"/>
    </xf>
    <xf numFmtId="3" fontId="0" fillId="0" borderId="51" xfId="53" applyNumberFormat="1" applyFont="1" applyFill="1" applyBorder="1" applyAlignment="1" applyProtection="1">
      <alignment vertical="center"/>
      <protection hidden="1"/>
    </xf>
    <xf numFmtId="0" fontId="0" fillId="0" borderId="69" xfId="0" applyFill="1" applyBorder="1" applyAlignment="1" applyProtection="1">
      <alignment horizontal="left" vertical="center"/>
      <protection hidden="1"/>
    </xf>
    <xf numFmtId="3" fontId="0" fillId="0" borderId="45" xfId="53" applyNumberFormat="1" applyFont="1" applyFill="1" applyBorder="1" applyAlignment="1" applyProtection="1">
      <alignment vertical="center"/>
      <protection hidden="1"/>
    </xf>
    <xf numFmtId="3" fontId="0" fillId="0" borderId="27" xfId="53" applyNumberFormat="1" applyFont="1" applyFill="1" applyBorder="1" applyAlignment="1" applyProtection="1">
      <alignment vertical="center"/>
      <protection hidden="1"/>
    </xf>
    <xf numFmtId="0" fontId="0" fillId="0" borderId="79" xfId="0" applyFont="1" applyFill="1" applyBorder="1" applyAlignment="1" applyProtection="1">
      <alignment horizontal="left" vertical="center" wrapText="1"/>
      <protection hidden="1"/>
    </xf>
    <xf numFmtId="3" fontId="0" fillId="0" borderId="90" xfId="53" applyNumberFormat="1" applyFont="1" applyFill="1" applyBorder="1" applyAlignment="1" applyProtection="1">
      <alignment vertical="center"/>
      <protection hidden="1"/>
    </xf>
    <xf numFmtId="3" fontId="0" fillId="0" borderId="58" xfId="53" applyNumberFormat="1" applyFont="1" applyFill="1" applyBorder="1" applyAlignment="1" applyProtection="1">
      <alignment vertical="center"/>
      <protection hidden="1"/>
    </xf>
    <xf numFmtId="0" fontId="0" fillId="0" borderId="68" xfId="0" applyFont="1" applyFill="1" applyBorder="1" applyAlignment="1" applyProtection="1">
      <alignment horizontal="left" vertical="center" wrapText="1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0" fontId="0" fillId="0" borderId="68" xfId="0" applyFill="1" applyBorder="1" applyAlignment="1" applyProtection="1">
      <alignment horizontal="left" vertical="center"/>
      <protection hidden="1"/>
    </xf>
    <xf numFmtId="3" fontId="0" fillId="0" borderId="67" xfId="0" applyNumberFormat="1" applyFont="1" applyFill="1" applyBorder="1" applyAlignment="1" applyProtection="1">
      <alignment vertical="center"/>
      <protection hidden="1"/>
    </xf>
    <xf numFmtId="3" fontId="0" fillId="0" borderId="91" xfId="0" applyNumberFormat="1" applyFont="1" applyFill="1" applyBorder="1" applyAlignment="1" applyProtection="1">
      <alignment vertical="center"/>
      <protection hidden="1"/>
    </xf>
    <xf numFmtId="0" fontId="0" fillId="0" borderId="24" xfId="0" applyFont="1" applyFill="1" applyBorder="1" applyAlignment="1" applyProtection="1">
      <alignment vertical="center"/>
      <protection hidden="1"/>
    </xf>
    <xf numFmtId="0" fontId="0" fillId="0" borderId="70" xfId="0" applyFont="1" applyFill="1" applyBorder="1" applyAlignment="1" applyProtection="1">
      <alignment vertical="center"/>
      <protection hidden="1"/>
    </xf>
    <xf numFmtId="0" fontId="0" fillId="0" borderId="83" xfId="0" applyFont="1" applyFill="1" applyBorder="1" applyAlignment="1" applyProtection="1">
      <alignment vertical="center"/>
      <protection hidden="1"/>
    </xf>
    <xf numFmtId="0" fontId="0" fillId="0" borderId="87" xfId="0" applyFont="1" applyFill="1" applyBorder="1" applyAlignment="1" applyProtection="1">
      <alignment vertical="center"/>
      <protection hidden="1"/>
    </xf>
    <xf numFmtId="0" fontId="0" fillId="0" borderId="92" xfId="0" applyFont="1" applyFill="1" applyBorder="1" applyAlignment="1" applyProtection="1">
      <alignment vertical="center"/>
      <protection hidden="1"/>
    </xf>
    <xf numFmtId="0" fontId="0" fillId="0" borderId="92" xfId="53" applyFont="1" applyFill="1" applyBorder="1" applyAlignment="1" applyProtection="1">
      <alignment vertical="center"/>
      <protection hidden="1"/>
    </xf>
    <xf numFmtId="3" fontId="0" fillId="0" borderId="75" xfId="0" applyNumberFormat="1" applyFont="1" applyFill="1" applyBorder="1" applyAlignment="1" applyProtection="1">
      <alignment vertical="center"/>
      <protection hidden="1"/>
    </xf>
    <xf numFmtId="3" fontId="0" fillId="0" borderId="78" xfId="0" applyNumberFormat="1" applyFont="1" applyFill="1" applyBorder="1" applyAlignment="1" applyProtection="1">
      <alignment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0" fillId="0" borderId="72" xfId="0" applyNumberFormat="1" applyFont="1" applyFill="1" applyBorder="1" applyAlignment="1" applyProtection="1">
      <alignment vertical="center"/>
      <protection hidden="1"/>
    </xf>
    <xf numFmtId="3" fontId="0" fillId="0" borderId="76" xfId="0" applyNumberFormat="1" applyFont="1" applyFill="1" applyBorder="1" applyAlignment="1" applyProtection="1">
      <alignment vertical="center"/>
      <protection hidden="1"/>
    </xf>
    <xf numFmtId="3" fontId="0" fillId="0" borderId="73" xfId="0" applyNumberFormat="1" applyFont="1" applyFill="1" applyBorder="1" applyAlignment="1" applyProtection="1">
      <alignment vertical="center"/>
      <protection hidden="1"/>
    </xf>
    <xf numFmtId="3" fontId="0" fillId="0" borderId="88" xfId="0" applyNumberFormat="1" applyFont="1" applyFill="1" applyBorder="1" applyAlignment="1" applyProtection="1">
      <alignment vertical="center"/>
      <protection hidden="1"/>
    </xf>
    <xf numFmtId="3" fontId="0" fillId="0" borderId="88" xfId="53" applyNumberFormat="1" applyFont="1" applyFill="1" applyBorder="1" applyAlignment="1" applyProtection="1">
      <alignment vertical="center"/>
      <protection hidden="1"/>
    </xf>
    <xf numFmtId="3" fontId="0" fillId="0" borderId="15" xfId="53" applyNumberFormat="1" applyFont="1" applyFill="1" applyBorder="1" applyAlignment="1" applyProtection="1">
      <alignment vertical="center"/>
      <protection hidden="1"/>
    </xf>
    <xf numFmtId="3" fontId="0" fillId="0" borderId="16" xfId="53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3" fontId="0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25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3" fillId="0" borderId="25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1" fillId="0" borderId="73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68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0" fillId="0" borderId="69" xfId="0" applyFill="1" applyBorder="1" applyAlignment="1" applyProtection="1">
      <alignment vertical="center"/>
      <protection hidden="1"/>
    </xf>
    <xf numFmtId="0" fontId="0" fillId="0" borderId="55" xfId="0" applyFill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vertical="center"/>
      <protection hidden="1"/>
    </xf>
    <xf numFmtId="0" fontId="0" fillId="0" borderId="59" xfId="0" applyFill="1" applyBorder="1" applyAlignment="1" applyProtection="1">
      <alignment vertical="center"/>
      <protection hidden="1"/>
    </xf>
    <xf numFmtId="0" fontId="0" fillId="0" borderId="66" xfId="0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4" fillId="0" borderId="83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 horizontal="right" vertical="top"/>
      <protection hidden="1"/>
    </xf>
    <xf numFmtId="0" fontId="25" fillId="0" borderId="67" xfId="0" applyFont="1" applyFill="1" applyBorder="1" applyAlignment="1" applyProtection="1">
      <alignment horizontal="center" vertical="top" wrapText="1"/>
      <protection hidden="1"/>
    </xf>
    <xf numFmtId="0" fontId="25" fillId="0" borderId="20" xfId="0" applyFont="1" applyFill="1" applyBorder="1" applyAlignment="1" applyProtection="1">
      <alignment horizontal="center" vertical="top" wrapText="1"/>
      <protection hidden="1"/>
    </xf>
    <xf numFmtId="0" fontId="25" fillId="0" borderId="39" xfId="0" applyFont="1" applyFill="1" applyBorder="1" applyAlignment="1" applyProtection="1">
      <alignment horizontal="center" vertical="center" wrapText="1"/>
      <protection hidden="1"/>
    </xf>
    <xf numFmtId="0" fontId="25" fillId="0" borderId="50" xfId="0" applyFont="1" applyFill="1" applyBorder="1" applyAlignment="1" applyProtection="1">
      <alignment horizontal="center" vertical="top" wrapText="1"/>
      <protection hidden="1"/>
    </xf>
    <xf numFmtId="0" fontId="25" fillId="0" borderId="59" xfId="0" applyFont="1" applyFill="1" applyBorder="1" applyAlignment="1" applyProtection="1">
      <alignment horizontal="center" vertical="top" wrapText="1"/>
      <protection hidden="1"/>
    </xf>
    <xf numFmtId="0" fontId="26" fillId="0" borderId="12" xfId="0" applyFont="1" applyFill="1" applyBorder="1" applyAlignment="1" applyProtection="1">
      <alignment horizontal="center" vertical="center"/>
      <protection hidden="1"/>
    </xf>
    <xf numFmtId="0" fontId="26" fillId="0" borderId="91" xfId="0" applyFont="1" applyFill="1" applyBorder="1" applyAlignment="1" applyProtection="1">
      <alignment horizontal="center" vertical="top" wrapText="1"/>
      <protection hidden="1"/>
    </xf>
    <xf numFmtId="0" fontId="26" fillId="0" borderId="38" xfId="0" applyFont="1" applyFill="1" applyBorder="1" applyAlignment="1" applyProtection="1">
      <alignment horizontal="center" vertical="top" wrapText="1"/>
      <protection hidden="1"/>
    </xf>
    <xf numFmtId="0" fontId="26" fillId="0" borderId="39" xfId="0" applyFont="1" applyFill="1" applyBorder="1" applyAlignment="1" applyProtection="1">
      <alignment horizontal="center" vertical="top" wrapText="1"/>
      <protection hidden="1"/>
    </xf>
    <xf numFmtId="0" fontId="21" fillId="0" borderId="24" xfId="0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alignment/>
      <protection hidden="1"/>
    </xf>
    <xf numFmtId="0" fontId="21" fillId="0" borderId="11" xfId="0" applyFont="1" applyFill="1" applyBorder="1" applyAlignment="1" applyProtection="1">
      <alignment/>
      <protection hidden="1"/>
    </xf>
    <xf numFmtId="0" fontId="21" fillId="0" borderId="12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25" xfId="0" applyFont="1" applyFill="1" applyBorder="1" applyAlignment="1" applyProtection="1">
      <alignment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28" fillId="0" borderId="0" xfId="0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 horizontal="left" wrapText="1" indent="1"/>
      <protection hidden="1"/>
    </xf>
    <xf numFmtId="0" fontId="0" fillId="0" borderId="0" xfId="0" applyFill="1" applyAlignment="1" applyProtection="1">
      <alignment horizontal="left" wrapText="1" indent="1"/>
      <protection hidden="1"/>
    </xf>
    <xf numFmtId="0" fontId="26" fillId="0" borderId="0" xfId="0" applyFont="1" applyFill="1" applyAlignment="1" applyProtection="1">
      <alignment horizontal="left" indent="1"/>
      <protection hidden="1"/>
    </xf>
    <xf numFmtId="0" fontId="21" fillId="0" borderId="0" xfId="0" applyFont="1" applyFill="1" applyAlignment="1" applyProtection="1">
      <alignment horizontal="left" indent="1"/>
      <protection hidden="1"/>
    </xf>
    <xf numFmtId="0" fontId="26" fillId="0" borderId="26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right" vertical="top"/>
      <protection hidden="1"/>
    </xf>
    <xf numFmtId="0" fontId="31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right"/>
      <protection hidden="1"/>
    </xf>
    <xf numFmtId="0" fontId="21" fillId="0" borderId="25" xfId="0" applyFont="1" applyBorder="1" applyAlignment="1" applyProtection="1">
      <alignment/>
      <protection hidden="1"/>
    </xf>
    <xf numFmtId="0" fontId="32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3" fillId="0" borderId="20" xfId="0" applyFont="1" applyBorder="1" applyAlignment="1" applyProtection="1">
      <alignment horizontal="center" vertical="center" wrapText="1"/>
      <protection hidden="1"/>
    </xf>
    <xf numFmtId="0" fontId="33" fillId="0" borderId="21" xfId="0" applyFont="1" applyBorder="1" applyAlignment="1" applyProtection="1">
      <alignment horizontal="center" vertical="center" wrapText="1"/>
      <protection hidden="1"/>
    </xf>
    <xf numFmtId="0" fontId="33" fillId="0" borderId="22" xfId="0" applyFont="1" applyBorder="1" applyAlignment="1" applyProtection="1">
      <alignment horizontal="center" vertical="center" wrapText="1"/>
      <protection hidden="1"/>
    </xf>
    <xf numFmtId="0" fontId="33" fillId="0" borderId="93" xfId="0" applyFont="1" applyBorder="1" applyAlignment="1" applyProtection="1">
      <alignment horizontal="center" vertical="center" wrapText="1"/>
      <protection hidden="1"/>
    </xf>
    <xf numFmtId="0" fontId="33" fillId="0" borderId="22" xfId="0" applyFont="1" applyFill="1" applyBorder="1" applyAlignment="1" applyProtection="1">
      <alignment horizontal="center" vertical="center" wrapText="1"/>
      <protection hidden="1"/>
    </xf>
    <xf numFmtId="0" fontId="33" fillId="0" borderId="15" xfId="0" applyFont="1" applyFill="1" applyBorder="1" applyAlignment="1" applyProtection="1">
      <alignment horizontal="center" vertical="center" wrapText="1"/>
      <protection hidden="1"/>
    </xf>
    <xf numFmtId="0" fontId="33" fillId="0" borderId="94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86" xfId="0" applyFont="1" applyBorder="1" applyAlignment="1" applyProtection="1">
      <alignment vertical="center" wrapText="1"/>
      <protection hidden="1"/>
    </xf>
    <xf numFmtId="0" fontId="21" fillId="0" borderId="68" xfId="0" applyFont="1" applyBorder="1" applyAlignment="1" applyProtection="1">
      <alignment horizontal="center" vertical="top" wrapText="1"/>
      <protection hidden="1"/>
    </xf>
    <xf numFmtId="0" fontId="21" fillId="0" borderId="86" xfId="0" applyFont="1" applyBorder="1" applyAlignment="1" applyProtection="1">
      <alignment vertical="top" wrapText="1"/>
      <protection hidden="1"/>
    </xf>
    <xf numFmtId="0" fontId="21" fillId="0" borderId="28" xfId="0" applyFont="1" applyBorder="1" applyAlignment="1" applyProtection="1">
      <alignment horizontal="center" vertical="top" wrapText="1"/>
      <protection hidden="1"/>
    </xf>
    <xf numFmtId="0" fontId="21" fillId="0" borderId="72" xfId="0" applyFont="1" applyBorder="1" applyAlignment="1" applyProtection="1">
      <alignment vertical="top" wrapText="1"/>
      <protection hidden="1"/>
    </xf>
    <xf numFmtId="0" fontId="21" fillId="0" borderId="86" xfId="0" applyFont="1" applyBorder="1" applyAlignment="1" applyProtection="1">
      <alignment horizontal="left" vertical="top" wrapText="1"/>
      <protection hidden="1"/>
    </xf>
    <xf numFmtId="0" fontId="21" fillId="0" borderId="95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horizontal="right" vertical="top"/>
      <protection hidden="1"/>
    </xf>
    <xf numFmtId="0" fontId="25" fillId="0" borderId="70" xfId="0" applyFont="1" applyBorder="1" applyAlignment="1" applyProtection="1">
      <alignment horizontal="center" vertical="center" wrapText="1"/>
      <protection hidden="1"/>
    </xf>
    <xf numFmtId="0" fontId="25" fillId="0" borderId="92" xfId="0" applyFont="1" applyBorder="1" applyAlignment="1" applyProtection="1">
      <alignment horizontal="center" vertical="center" wrapText="1"/>
      <protection hidden="1"/>
    </xf>
    <xf numFmtId="0" fontId="25" fillId="0" borderId="87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  <xf numFmtId="0" fontId="21" fillId="0" borderId="68" xfId="0" applyFont="1" applyBorder="1" applyAlignment="1" applyProtection="1">
      <alignment horizontal="center"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2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3" fillId="0" borderId="67" xfId="0" applyFont="1" applyBorder="1" applyAlignment="1" applyProtection="1">
      <alignment horizontal="center" vertical="center" wrapText="1"/>
      <protection hidden="1"/>
    </xf>
    <xf numFmtId="0" fontId="33" fillId="0" borderId="38" xfId="0" applyFont="1" applyBorder="1" applyAlignment="1" applyProtection="1">
      <alignment horizontal="center" vertical="center" wrapText="1"/>
      <protection hidden="1"/>
    </xf>
    <xf numFmtId="0" fontId="33" fillId="0" borderId="95" xfId="0" applyFont="1" applyBorder="1" applyAlignment="1" applyProtection="1">
      <alignment horizontal="center" vertical="center" wrapText="1"/>
      <protection hidden="1"/>
    </xf>
    <xf numFmtId="0" fontId="20" fillId="0" borderId="91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33" fillId="0" borderId="17" xfId="0" applyFont="1" applyBorder="1" applyAlignment="1" applyProtection="1">
      <alignment horizontal="center" vertical="center" wrapText="1"/>
      <protection hidden="1"/>
    </xf>
    <xf numFmtId="0" fontId="20" fillId="0" borderId="49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0" fillId="0" borderId="93" xfId="0" applyFont="1" applyBorder="1" applyAlignment="1" applyProtection="1">
      <alignment vertical="center" wrapText="1"/>
      <protection hidden="1"/>
    </xf>
    <xf numFmtId="0" fontId="20" fillId="0" borderId="22" xfId="0" applyFont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33" fillId="0" borderId="4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right"/>
      <protection hidden="1"/>
    </xf>
    <xf numFmtId="0" fontId="21" fillId="0" borderId="24" xfId="0" applyFont="1" applyBorder="1" applyAlignment="1" applyProtection="1">
      <alignment horizontal="right" vertical="center" wrapText="1"/>
      <protection hidden="1"/>
    </xf>
    <xf numFmtId="0" fontId="36" fillId="0" borderId="70" xfId="0" applyFont="1" applyBorder="1" applyAlignment="1" applyProtection="1">
      <alignment horizontal="center" vertical="center" wrapText="1"/>
      <protection hidden="1"/>
    </xf>
    <xf numFmtId="0" fontId="36" fillId="0" borderId="92" xfId="0" applyFont="1" applyBorder="1" applyAlignment="1" applyProtection="1">
      <alignment horizontal="center" vertical="center" wrapText="1"/>
      <protection hidden="1"/>
    </xf>
    <xf numFmtId="0" fontId="36" fillId="0" borderId="83" xfId="0" applyFont="1" applyBorder="1" applyAlignment="1" applyProtection="1">
      <alignment horizontal="center" vertical="top" wrapText="1"/>
      <protection hidden="1"/>
    </xf>
    <xf numFmtId="0" fontId="36" fillId="0" borderId="71" xfId="0" applyFont="1" applyBorder="1" applyAlignment="1" applyProtection="1">
      <alignment horizontal="center" vertical="center" wrapText="1"/>
      <protection hidden="1"/>
    </xf>
    <xf numFmtId="0" fontId="36" fillId="0" borderId="62" xfId="0" applyFont="1" applyBorder="1" applyAlignment="1" applyProtection="1">
      <alignment horizontal="center" vertical="center" wrapText="1"/>
      <protection hidden="1"/>
    </xf>
    <xf numFmtId="0" fontId="36" fillId="0" borderId="14" xfId="0" applyFont="1" applyBorder="1" applyAlignment="1" applyProtection="1">
      <alignment horizontal="center" vertical="center" wrapText="1"/>
      <protection hidden="1"/>
    </xf>
    <xf numFmtId="0" fontId="23" fillId="0" borderId="93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right"/>
      <protection hidden="1"/>
    </xf>
    <xf numFmtId="0" fontId="30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3" fillId="0" borderId="67" xfId="0" applyFont="1" applyFill="1" applyBorder="1" applyAlignment="1" applyProtection="1">
      <alignment horizontal="center" vertical="center" wrapText="1"/>
      <protection hidden="1"/>
    </xf>
    <xf numFmtId="0" fontId="33" fillId="0" borderId="38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20" xfId="0" applyFont="1" applyFill="1" applyBorder="1" applyAlignment="1" applyProtection="1">
      <alignment horizontal="center" vertical="center" wrapText="1"/>
      <protection hidden="1"/>
    </xf>
    <xf numFmtId="0" fontId="33" fillId="0" borderId="17" xfId="0" applyFont="1" applyFill="1" applyBorder="1" applyAlignment="1" applyProtection="1">
      <alignment horizontal="center" vertical="center" wrapText="1"/>
      <protection hidden="1"/>
    </xf>
    <xf numFmtId="0" fontId="33" fillId="0" borderId="21" xfId="0" applyFont="1" applyFill="1" applyBorder="1" applyAlignment="1" applyProtection="1">
      <alignment horizontal="center" vertical="center" wrapText="1"/>
      <protection hidden="1"/>
    </xf>
    <xf numFmtId="0" fontId="33" fillId="0" borderId="93" xfId="0" applyFont="1" applyFill="1" applyBorder="1" applyAlignment="1" applyProtection="1">
      <alignment horizontal="center" vertical="center" wrapText="1"/>
      <protection hidden="1"/>
    </xf>
    <xf numFmtId="0" fontId="33" fillId="0" borderId="22" xfId="0" applyFont="1" applyFill="1" applyBorder="1" applyAlignment="1" applyProtection="1">
      <alignment vertical="center" wrapText="1"/>
      <protection hidden="1"/>
    </xf>
    <xf numFmtId="0" fontId="35" fillId="0" borderId="96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 horizontal="right"/>
      <protection hidden="1"/>
    </xf>
    <xf numFmtId="0" fontId="0" fillId="0" borderId="0" xfId="53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53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37" fillId="0" borderId="0" xfId="0" applyFont="1" applyAlignment="1">
      <alignment/>
    </xf>
    <xf numFmtId="0" fontId="35" fillId="0" borderId="97" xfId="0" applyFont="1" applyBorder="1" applyAlignment="1" applyProtection="1">
      <alignment/>
      <protection hidden="1"/>
    </xf>
    <xf numFmtId="0" fontId="0" fillId="0" borderId="43" xfId="53" applyFill="1" applyBorder="1" applyProtection="1">
      <alignment/>
      <protection hidden="1"/>
    </xf>
    <xf numFmtId="0" fontId="0" fillId="0" borderId="98" xfId="53" applyFill="1" applyBorder="1" applyProtection="1">
      <alignment/>
      <protection hidden="1"/>
    </xf>
    <xf numFmtId="0" fontId="0" fillId="0" borderId="99" xfId="53" applyFill="1" applyBorder="1" applyProtection="1">
      <alignment/>
      <protection hidden="1"/>
    </xf>
    <xf numFmtId="0" fontId="0" fillId="0" borderId="33" xfId="53" applyFill="1" applyBorder="1" applyProtection="1">
      <alignment/>
      <protection hidden="1"/>
    </xf>
    <xf numFmtId="0" fontId="0" fillId="0" borderId="82" xfId="53" applyFill="1" applyBorder="1" applyProtection="1">
      <alignment/>
      <protection hidden="1"/>
    </xf>
    <xf numFmtId="0" fontId="0" fillId="0" borderId="85" xfId="53" applyFill="1" applyBorder="1" applyProtection="1">
      <alignment/>
      <protection hidden="1"/>
    </xf>
    <xf numFmtId="0" fontId="20" fillId="0" borderId="60" xfId="53" applyFont="1" applyFill="1" applyBorder="1" applyAlignment="1" applyProtection="1">
      <alignment horizontal="center" vertical="center"/>
      <protection hidden="1"/>
    </xf>
    <xf numFmtId="0" fontId="0" fillId="0" borderId="24" xfId="53" applyFill="1" applyBorder="1" applyProtection="1">
      <alignment/>
      <protection hidden="1"/>
    </xf>
    <xf numFmtId="3" fontId="0" fillId="0" borderId="64" xfId="53" applyNumberFormat="1" applyFont="1" applyFill="1" applyBorder="1" applyAlignment="1" applyProtection="1">
      <alignment vertical="center"/>
      <protection hidden="1"/>
    </xf>
    <xf numFmtId="0" fontId="0" fillId="0" borderId="100" xfId="53" applyFont="1" applyFill="1" applyBorder="1" applyAlignment="1" applyProtection="1">
      <alignment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/>
      <protection hidden="1"/>
    </xf>
    <xf numFmtId="3" fontId="0" fillId="0" borderId="0" xfId="53" applyNumberFormat="1" applyFont="1" applyFill="1" applyBorder="1" applyAlignment="1" applyProtection="1">
      <alignment vertical="center"/>
      <protection hidden="1"/>
    </xf>
    <xf numFmtId="3" fontId="0" fillId="0" borderId="101" xfId="0" applyNumberFormat="1" applyFont="1" applyFill="1" applyBorder="1" applyAlignment="1" applyProtection="1">
      <alignment vertical="center"/>
      <protection hidden="1"/>
    </xf>
    <xf numFmtId="3" fontId="0" fillId="0" borderId="60" xfId="53" applyNumberFormat="1" applyFont="1" applyFill="1" applyBorder="1" applyAlignment="1" applyProtection="1">
      <alignment vertical="center"/>
      <protection locked="0"/>
    </xf>
    <xf numFmtId="3" fontId="0" fillId="0" borderId="61" xfId="53" applyNumberFormat="1" applyFont="1" applyFill="1" applyBorder="1" applyAlignment="1" applyProtection="1">
      <alignment vertical="center"/>
      <protection locked="0"/>
    </xf>
    <xf numFmtId="4" fontId="0" fillId="0" borderId="11" xfId="53" applyNumberFormat="1" applyFont="1" applyFill="1" applyBorder="1" applyAlignment="1" applyProtection="1">
      <alignment horizontal="right" vertical="center" wrapText="1"/>
      <protection locked="0"/>
    </xf>
    <xf numFmtId="0" fontId="0" fillId="0" borderId="45" xfId="0" applyFont="1" applyFill="1" applyBorder="1" applyAlignment="1" applyProtection="1">
      <alignment horizontal="right" vertical="center"/>
      <protection/>
    </xf>
    <xf numFmtId="3" fontId="0" fillId="0" borderId="102" xfId="0" applyNumberFormat="1" applyFont="1" applyFill="1" applyBorder="1" applyAlignment="1" applyProtection="1">
      <alignment horizontal="right" vertical="center"/>
      <protection hidden="1"/>
    </xf>
    <xf numFmtId="3" fontId="0" fillId="0" borderId="38" xfId="0" applyNumberFormat="1" applyFont="1" applyFill="1" applyBorder="1" applyAlignment="1" applyProtection="1">
      <alignment horizontal="right" vertical="center"/>
      <protection/>
    </xf>
    <xf numFmtId="3" fontId="0" fillId="0" borderId="91" xfId="0" applyNumberFormat="1" applyFont="1" applyFill="1" applyBorder="1" applyAlignment="1" applyProtection="1">
      <alignment horizontal="right" vertical="center"/>
      <protection/>
    </xf>
    <xf numFmtId="4" fontId="0" fillId="0" borderId="103" xfId="0" applyNumberFormat="1" applyFont="1" applyFill="1" applyBorder="1" applyAlignment="1" applyProtection="1">
      <alignment horizontal="right" vertical="center"/>
      <protection hidden="1"/>
    </xf>
    <xf numFmtId="3" fontId="0" fillId="0" borderId="26" xfId="0" applyNumberFormat="1" applyFont="1" applyFill="1" applyBorder="1" applyAlignment="1" applyProtection="1">
      <alignment horizontal="right" vertical="center"/>
      <protection hidden="1"/>
    </xf>
    <xf numFmtId="3" fontId="0" fillId="0" borderId="104" xfId="0" applyNumberFormat="1" applyFont="1" applyFill="1" applyBorder="1" applyAlignment="1" applyProtection="1">
      <alignment horizontal="right" vertical="center"/>
      <protection hidden="1"/>
    </xf>
    <xf numFmtId="3" fontId="21" fillId="32" borderId="75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86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95" xfId="0" applyNumberFormat="1" applyFont="1" applyFill="1" applyBorder="1" applyAlignment="1" applyProtection="1">
      <alignment horizontal="right" vertical="center" wrapText="1"/>
      <protection locked="0"/>
    </xf>
    <xf numFmtId="3" fontId="27" fillId="33" borderId="7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8" xfId="53" applyFont="1" applyFill="1" applyBorder="1" applyAlignment="1" applyProtection="1">
      <alignment horizontal="left" vertical="center" wrapText="1"/>
      <protection hidden="1"/>
    </xf>
    <xf numFmtId="0" fontId="9" fillId="0" borderId="28" xfId="53" applyFont="1" applyFill="1" applyBorder="1" applyAlignment="1" applyProtection="1">
      <alignment vertical="center" wrapText="1" shrinkToFit="1"/>
      <protection hidden="1"/>
    </xf>
    <xf numFmtId="0" fontId="9" fillId="0" borderId="36" xfId="53" applyFont="1" applyFill="1" applyBorder="1" applyAlignment="1" applyProtection="1">
      <alignment vertical="center" wrapText="1"/>
      <protection hidden="1"/>
    </xf>
    <xf numFmtId="0" fontId="9" fillId="0" borderId="99" xfId="53" applyFont="1" applyFill="1" applyBorder="1" applyAlignment="1" applyProtection="1">
      <alignment vertical="center" wrapText="1"/>
      <protection hidden="1"/>
    </xf>
    <xf numFmtId="0" fontId="0" fillId="0" borderId="81" xfId="53" applyFill="1" applyBorder="1" applyProtection="1">
      <alignment/>
      <protection hidden="1"/>
    </xf>
    <xf numFmtId="171" fontId="0" fillId="0" borderId="62" xfId="53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3" fontId="0" fillId="32" borderId="10" xfId="0" applyNumberFormat="1" applyFont="1" applyFill="1" applyBorder="1" applyAlignment="1" applyProtection="1">
      <alignment horizontal="right" vertical="center"/>
      <protection locked="0"/>
    </xf>
    <xf numFmtId="3" fontId="0" fillId="32" borderId="11" xfId="0" applyNumberFormat="1" applyFont="1" applyFill="1" applyBorder="1" applyAlignment="1" applyProtection="1">
      <alignment horizontal="right" vertical="center"/>
      <protection locked="0"/>
    </xf>
    <xf numFmtId="3" fontId="0" fillId="32" borderId="60" xfId="0" applyNumberFormat="1" applyFont="1" applyFill="1" applyBorder="1" applyAlignment="1" applyProtection="1">
      <alignment horizontal="right" vertical="center"/>
      <protection locked="0"/>
    </xf>
    <xf numFmtId="3" fontId="3" fillId="33" borderId="24" xfId="0" applyNumberFormat="1" applyFont="1" applyFill="1" applyBorder="1" applyAlignment="1">
      <alignment horizontal="right" vertical="center"/>
    </xf>
    <xf numFmtId="0" fontId="0" fillId="32" borderId="10" xfId="53" applyFont="1" applyFill="1" applyBorder="1" applyAlignment="1" applyProtection="1">
      <alignment vertical="center"/>
      <protection locked="0"/>
    </xf>
    <xf numFmtId="3" fontId="0" fillId="32" borderId="78" xfId="53" applyNumberFormat="1" applyFont="1" applyFill="1" applyBorder="1" applyAlignment="1" applyProtection="1">
      <alignment vertical="center"/>
      <protection locked="0"/>
    </xf>
    <xf numFmtId="0" fontId="0" fillId="32" borderId="23" xfId="53" applyFont="1" applyFill="1" applyBorder="1" applyAlignment="1" applyProtection="1">
      <alignment vertical="center"/>
      <protection locked="0"/>
    </xf>
    <xf numFmtId="3" fontId="0" fillId="32" borderId="23" xfId="53" applyNumberFormat="1" applyFont="1" applyFill="1" applyBorder="1" applyAlignment="1" applyProtection="1">
      <alignment vertical="center"/>
      <protection locked="0"/>
    </xf>
    <xf numFmtId="3" fontId="0" fillId="32" borderId="105" xfId="53" applyNumberFormat="1" applyFont="1" applyFill="1" applyBorder="1" applyAlignment="1" applyProtection="1">
      <alignment vertical="center"/>
      <protection locked="0"/>
    </xf>
    <xf numFmtId="3" fontId="0" fillId="32" borderId="51" xfId="53" applyNumberFormat="1" applyFont="1" applyFill="1" applyBorder="1" applyAlignment="1" applyProtection="1">
      <alignment vertical="center"/>
      <protection locked="0"/>
    </xf>
    <xf numFmtId="0" fontId="0" fillId="32" borderId="78" xfId="53" applyFont="1" applyFill="1" applyBorder="1" applyAlignment="1" applyProtection="1">
      <alignment vertical="center" wrapText="1"/>
      <protection locked="0"/>
    </xf>
    <xf numFmtId="0" fontId="0" fillId="32" borderId="23" xfId="53" applyFont="1" applyFill="1" applyBorder="1" applyAlignment="1" applyProtection="1">
      <alignment vertical="center" wrapText="1"/>
      <protection locked="0"/>
    </xf>
    <xf numFmtId="0" fontId="0" fillId="32" borderId="43" xfId="53" applyFont="1" applyFill="1" applyBorder="1" applyAlignment="1" applyProtection="1">
      <alignment vertical="center" wrapText="1"/>
      <protection locked="0"/>
    </xf>
    <xf numFmtId="0" fontId="0" fillId="32" borderId="62" xfId="53" applyFont="1" applyFill="1" applyBorder="1" applyAlignment="1" applyProtection="1">
      <alignment vertical="center"/>
      <protection locked="0"/>
    </xf>
    <xf numFmtId="3" fontId="0" fillId="32" borderId="28" xfId="53" applyNumberFormat="1" applyFont="1" applyFill="1" applyBorder="1" applyAlignment="1" applyProtection="1">
      <alignment vertical="center"/>
      <protection locked="0"/>
    </xf>
    <xf numFmtId="0" fontId="0" fillId="32" borderId="36" xfId="53" applyFont="1" applyFill="1" applyBorder="1" applyAlignment="1" applyProtection="1">
      <alignment vertical="center"/>
      <protection locked="0"/>
    </xf>
    <xf numFmtId="3" fontId="0" fillId="32" borderId="36" xfId="53" applyNumberFormat="1" applyFont="1" applyFill="1" applyBorder="1" applyAlignment="1" applyProtection="1">
      <alignment vertical="center"/>
      <protection locked="0"/>
    </xf>
    <xf numFmtId="3" fontId="0" fillId="32" borderId="25" xfId="53" applyNumberFormat="1" applyFont="1" applyFill="1" applyBorder="1" applyAlignment="1" applyProtection="1">
      <alignment vertical="center"/>
      <protection locked="0"/>
    </xf>
    <xf numFmtId="3" fontId="0" fillId="32" borderId="59" xfId="53" applyNumberFormat="1" applyFont="1" applyFill="1" applyBorder="1" applyAlignment="1" applyProtection="1">
      <alignment vertical="center"/>
      <protection locked="0"/>
    </xf>
    <xf numFmtId="0" fontId="0" fillId="32" borderId="28" xfId="53" applyFont="1" applyFill="1" applyBorder="1" applyAlignment="1" applyProtection="1">
      <alignment vertical="center" wrapText="1"/>
      <protection locked="0"/>
    </xf>
    <xf numFmtId="0" fontId="0" fillId="32" borderId="36" xfId="53" applyFont="1" applyFill="1" applyBorder="1" applyAlignment="1" applyProtection="1">
      <alignment vertical="center" wrapText="1"/>
      <protection locked="0"/>
    </xf>
    <xf numFmtId="0" fontId="0" fillId="32" borderId="99" xfId="53" applyFont="1" applyFill="1" applyBorder="1" applyAlignment="1" applyProtection="1">
      <alignment vertical="center" wrapText="1"/>
      <protection locked="0"/>
    </xf>
    <xf numFmtId="0" fontId="0" fillId="32" borderId="11" xfId="53" applyFont="1" applyFill="1" applyBorder="1" applyAlignment="1" applyProtection="1">
      <alignment vertical="center"/>
      <protection locked="0"/>
    </xf>
    <xf numFmtId="3" fontId="0" fillId="32" borderId="68" xfId="53" applyNumberFormat="1" applyFont="1" applyFill="1" applyBorder="1" applyAlignment="1" applyProtection="1">
      <alignment vertical="center"/>
      <protection locked="0"/>
    </xf>
    <xf numFmtId="0" fontId="0" fillId="32" borderId="26" xfId="53" applyFont="1" applyFill="1" applyBorder="1" applyAlignment="1" applyProtection="1">
      <alignment vertical="center"/>
      <protection locked="0"/>
    </xf>
    <xf numFmtId="3" fontId="0" fillId="32" borderId="26" xfId="53" applyNumberFormat="1" applyFont="1" applyFill="1" applyBorder="1" applyAlignment="1" applyProtection="1">
      <alignment vertical="center"/>
      <protection locked="0"/>
    </xf>
    <xf numFmtId="3" fontId="0" fillId="32" borderId="65" xfId="53" applyNumberFormat="1" applyFont="1" applyFill="1" applyBorder="1" applyAlignment="1" applyProtection="1">
      <alignment vertical="center"/>
      <protection locked="0"/>
    </xf>
    <xf numFmtId="3" fontId="0" fillId="32" borderId="27" xfId="53" applyNumberFormat="1" applyFont="1" applyFill="1" applyBorder="1" applyAlignment="1" applyProtection="1">
      <alignment vertical="center"/>
      <protection locked="0"/>
    </xf>
    <xf numFmtId="0" fontId="0" fillId="32" borderId="68" xfId="53" applyFont="1" applyFill="1" applyBorder="1" applyAlignment="1" applyProtection="1">
      <alignment vertical="center" wrapText="1"/>
      <protection locked="0"/>
    </xf>
    <xf numFmtId="0" fontId="0" fillId="32" borderId="26" xfId="53" applyFont="1" applyFill="1" applyBorder="1" applyAlignment="1" applyProtection="1">
      <alignment vertical="center" wrapText="1"/>
      <protection locked="0"/>
    </xf>
    <xf numFmtId="0" fontId="0" fillId="32" borderId="33" xfId="53" applyFont="1" applyFill="1" applyBorder="1" applyAlignment="1" applyProtection="1">
      <alignment vertical="center" wrapText="1"/>
      <protection locked="0"/>
    </xf>
    <xf numFmtId="3" fontId="0" fillId="32" borderId="106" xfId="53" applyNumberFormat="1" applyFont="1" applyFill="1" applyBorder="1" applyAlignment="1" applyProtection="1">
      <alignment vertical="center"/>
      <protection locked="0"/>
    </xf>
    <xf numFmtId="3" fontId="0" fillId="32" borderId="79" xfId="53" applyNumberFormat="1" applyFont="1" applyFill="1" applyBorder="1" applyAlignment="1" applyProtection="1">
      <alignment vertical="center"/>
      <protection locked="0"/>
    </xf>
    <xf numFmtId="3" fontId="0" fillId="32" borderId="57" xfId="53" applyNumberFormat="1" applyFont="1" applyFill="1" applyBorder="1" applyAlignment="1" applyProtection="1">
      <alignment vertical="center"/>
      <protection locked="0"/>
    </xf>
    <xf numFmtId="3" fontId="0" fillId="32" borderId="107" xfId="53" applyNumberFormat="1" applyFont="1" applyFill="1" applyBorder="1" applyAlignment="1" applyProtection="1">
      <alignment vertical="center"/>
      <protection locked="0"/>
    </xf>
    <xf numFmtId="3" fontId="0" fillId="32" borderId="58" xfId="53" applyNumberFormat="1" applyFont="1" applyFill="1" applyBorder="1" applyAlignment="1" applyProtection="1">
      <alignment vertical="center"/>
      <protection locked="0"/>
    </xf>
    <xf numFmtId="3" fontId="0" fillId="32" borderId="80" xfId="53" applyNumberFormat="1" applyFont="1" applyFill="1" applyBorder="1" applyAlignment="1" applyProtection="1">
      <alignment vertical="center"/>
      <protection locked="0"/>
    </xf>
    <xf numFmtId="3" fontId="0" fillId="32" borderId="60" xfId="53" applyNumberFormat="1" applyFont="1" applyFill="1" applyBorder="1" applyAlignment="1" applyProtection="1">
      <alignment vertical="center"/>
      <protection locked="0"/>
    </xf>
    <xf numFmtId="3" fontId="0" fillId="32" borderId="20" xfId="53" applyNumberFormat="1" applyFont="1" applyFill="1" applyBorder="1" applyAlignment="1" applyProtection="1">
      <alignment vertical="center"/>
      <protection locked="0"/>
    </xf>
    <xf numFmtId="3" fontId="0" fillId="32" borderId="17" xfId="53" applyNumberFormat="1" applyFont="1" applyFill="1" applyBorder="1" applyAlignment="1" applyProtection="1">
      <alignment vertical="center"/>
      <protection locked="0"/>
    </xf>
    <xf numFmtId="3" fontId="0" fillId="32" borderId="0" xfId="53" applyNumberFormat="1" applyFont="1" applyFill="1" applyBorder="1" applyAlignment="1" applyProtection="1">
      <alignment vertical="center"/>
      <protection locked="0"/>
    </xf>
    <xf numFmtId="3" fontId="0" fillId="32" borderId="50" xfId="53" applyNumberFormat="1" applyFont="1" applyFill="1" applyBorder="1" applyAlignment="1" applyProtection="1">
      <alignment vertical="center"/>
      <protection locked="0"/>
    </xf>
    <xf numFmtId="3" fontId="0" fillId="32" borderId="81" xfId="53" applyNumberFormat="1" applyFont="1" applyFill="1" applyBorder="1" applyAlignment="1" applyProtection="1">
      <alignment vertical="center"/>
      <protection locked="0"/>
    </xf>
    <xf numFmtId="3" fontId="0" fillId="32" borderId="11" xfId="53" applyNumberFormat="1" applyFont="1" applyFill="1" applyBorder="1" applyAlignment="1" applyProtection="1">
      <alignment vertical="center"/>
      <protection locked="0"/>
    </xf>
    <xf numFmtId="3" fontId="0" fillId="32" borderId="33" xfId="53" applyNumberFormat="1" applyFont="1" applyFill="1" applyBorder="1" applyAlignment="1" applyProtection="1">
      <alignment vertical="center"/>
      <protection locked="0"/>
    </xf>
    <xf numFmtId="3" fontId="0" fillId="32" borderId="61" xfId="53" applyNumberFormat="1" applyFont="1" applyFill="1" applyBorder="1" applyAlignment="1" applyProtection="1">
      <alignment vertical="center"/>
      <protection locked="0"/>
    </xf>
    <xf numFmtId="3" fontId="0" fillId="32" borderId="67" xfId="53" applyNumberFormat="1" applyFont="1" applyFill="1" applyBorder="1" applyAlignment="1" applyProtection="1">
      <alignment vertical="center"/>
      <protection locked="0"/>
    </xf>
    <xf numFmtId="3" fontId="0" fillId="32" borderId="38" xfId="53" applyNumberFormat="1" applyFont="1" applyFill="1" applyBorder="1" applyAlignment="1" applyProtection="1">
      <alignment vertical="center"/>
      <protection locked="0"/>
    </xf>
    <xf numFmtId="3" fontId="0" fillId="32" borderId="104" xfId="53" applyNumberFormat="1" applyFont="1" applyFill="1" applyBorder="1" applyAlignment="1" applyProtection="1">
      <alignment vertical="center"/>
      <protection locked="0"/>
    </xf>
    <xf numFmtId="3" fontId="0" fillId="32" borderId="39" xfId="53" applyNumberFormat="1" applyFont="1" applyFill="1" applyBorder="1" applyAlignment="1" applyProtection="1">
      <alignment vertical="center"/>
      <protection locked="0"/>
    </xf>
    <xf numFmtId="3" fontId="0" fillId="32" borderId="82" xfId="53" applyNumberFormat="1" applyFont="1" applyFill="1" applyBorder="1" applyAlignment="1" applyProtection="1">
      <alignment vertical="center"/>
      <protection locked="0"/>
    </xf>
    <xf numFmtId="4" fontId="0" fillId="32" borderId="10" xfId="53" applyNumberFormat="1" applyFont="1" applyFill="1" applyBorder="1" applyAlignment="1" applyProtection="1">
      <alignment horizontal="right" vertical="center" wrapText="1"/>
      <protection locked="0"/>
    </xf>
    <xf numFmtId="4" fontId="0" fillId="32" borderId="62" xfId="53" applyNumberFormat="1" applyFont="1" applyFill="1" applyBorder="1" applyAlignment="1" applyProtection="1">
      <alignment horizontal="right" vertical="center" wrapText="1"/>
      <protection locked="0"/>
    </xf>
    <xf numFmtId="4" fontId="0" fillId="32" borderId="106" xfId="53" applyNumberFormat="1" applyFont="1" applyFill="1" applyBorder="1" applyAlignment="1" applyProtection="1">
      <alignment horizontal="right" vertical="center"/>
      <protection locked="0"/>
    </xf>
    <xf numFmtId="4" fontId="0" fillId="32" borderId="11" xfId="53" applyNumberFormat="1" applyFont="1" applyFill="1" applyBorder="1" applyAlignment="1" applyProtection="1">
      <alignment horizontal="right" vertical="center"/>
      <protection locked="0"/>
    </xf>
    <xf numFmtId="3" fontId="0" fillId="32" borderId="10" xfId="53" applyNumberFormat="1" applyFont="1" applyFill="1" applyBorder="1" applyAlignment="1" applyProtection="1">
      <alignment vertical="center"/>
      <protection locked="0"/>
    </xf>
    <xf numFmtId="3" fontId="0" fillId="32" borderId="62" xfId="53" applyNumberFormat="1" applyFont="1" applyFill="1" applyBorder="1" applyAlignment="1" applyProtection="1">
      <alignment vertical="center"/>
      <protection locked="0"/>
    </xf>
    <xf numFmtId="0" fontId="0" fillId="32" borderId="68" xfId="53" applyFont="1" applyFill="1" applyBorder="1" applyAlignment="1" applyProtection="1">
      <alignment vertical="center"/>
      <protection locked="0"/>
    </xf>
    <xf numFmtId="0" fontId="0" fillId="32" borderId="65" xfId="53" applyFont="1" applyFill="1" applyBorder="1" applyAlignment="1" applyProtection="1">
      <alignment vertical="center"/>
      <protection locked="0"/>
    </xf>
    <xf numFmtId="0" fontId="0" fillId="32" borderId="27" xfId="53" applyFont="1" applyFill="1" applyBorder="1" applyAlignment="1" applyProtection="1">
      <alignment vertical="center"/>
      <protection locked="0"/>
    </xf>
    <xf numFmtId="3" fontId="0" fillId="32" borderId="12" xfId="53" applyNumberFormat="1" applyFont="1" applyFill="1" applyBorder="1" applyAlignment="1" applyProtection="1">
      <alignment vertical="center"/>
      <protection locked="0"/>
    </xf>
    <xf numFmtId="3" fontId="0" fillId="32" borderId="73" xfId="53" applyNumberFormat="1" applyFont="1" applyFill="1" applyBorder="1" applyAlignment="1" applyProtection="1">
      <alignment vertical="center"/>
      <protection locked="0"/>
    </xf>
    <xf numFmtId="3" fontId="0" fillId="32" borderId="15" xfId="53" applyNumberFormat="1" applyFont="1" applyFill="1" applyBorder="1" applyAlignment="1" applyProtection="1">
      <alignment vertical="center"/>
      <protection locked="0"/>
    </xf>
    <xf numFmtId="3" fontId="0" fillId="32" borderId="89" xfId="53" applyNumberFormat="1" applyFont="1" applyFill="1" applyBorder="1" applyAlignment="1" applyProtection="1">
      <alignment vertical="center"/>
      <protection locked="0"/>
    </xf>
    <xf numFmtId="3" fontId="0" fillId="32" borderId="16" xfId="53" applyNumberFormat="1" applyFont="1" applyFill="1" applyBorder="1" applyAlignment="1" applyProtection="1">
      <alignment vertical="center"/>
      <protection locked="0"/>
    </xf>
    <xf numFmtId="4" fontId="0" fillId="32" borderId="10" xfId="53" applyNumberFormat="1" applyFont="1" applyFill="1" applyBorder="1" applyAlignment="1" applyProtection="1">
      <alignment horizontal="right" vertical="center"/>
      <protection locked="0"/>
    </xf>
    <xf numFmtId="3" fontId="0" fillId="32" borderId="99" xfId="53" applyNumberFormat="1" applyFont="1" applyFill="1" applyBorder="1" applyAlignment="1" applyProtection="1">
      <alignment vertical="center"/>
      <protection locked="0"/>
    </xf>
    <xf numFmtId="0" fontId="0" fillId="32" borderId="99" xfId="53" applyFont="1" applyFill="1" applyBorder="1" applyProtection="1">
      <alignment/>
      <protection locked="0"/>
    </xf>
    <xf numFmtId="0" fontId="0" fillId="32" borderId="33" xfId="53" applyFont="1" applyFill="1" applyBorder="1" applyProtection="1">
      <alignment/>
      <protection locked="0"/>
    </xf>
    <xf numFmtId="0" fontId="0" fillId="32" borderId="82" xfId="53" applyFont="1" applyFill="1" applyBorder="1" applyProtection="1">
      <alignment/>
      <protection locked="0"/>
    </xf>
    <xf numFmtId="3" fontId="0" fillId="32" borderId="77" xfId="53" applyNumberFormat="1" applyFont="1" applyFill="1" applyBorder="1" applyAlignment="1" applyProtection="1">
      <alignment vertical="center"/>
      <protection locked="0"/>
    </xf>
    <xf numFmtId="0" fontId="0" fillId="32" borderId="77" xfId="53" applyFont="1" applyFill="1" applyBorder="1" applyProtection="1">
      <alignment/>
      <protection locked="0"/>
    </xf>
    <xf numFmtId="0" fontId="0" fillId="32" borderId="43" xfId="53" applyFont="1" applyFill="1" applyBorder="1" applyProtection="1">
      <alignment/>
      <protection locked="0"/>
    </xf>
    <xf numFmtId="3" fontId="0" fillId="32" borderId="10" xfId="53" applyNumberFormat="1" applyFont="1" applyFill="1" applyBorder="1" applyAlignment="1" applyProtection="1">
      <alignment horizontal="right"/>
      <protection locked="0"/>
    </xf>
    <xf numFmtId="3" fontId="0" fillId="32" borderId="60" xfId="53" applyNumberFormat="1" applyFont="1" applyFill="1" applyBorder="1" applyAlignment="1" applyProtection="1">
      <alignment horizontal="right"/>
      <protection locked="0"/>
    </xf>
    <xf numFmtId="3" fontId="0" fillId="32" borderId="35" xfId="53" applyNumberFormat="1" applyFont="1" applyFill="1" applyBorder="1" applyAlignment="1" applyProtection="1">
      <alignment horizontal="right"/>
      <protection locked="0"/>
    </xf>
    <xf numFmtId="3" fontId="0" fillId="32" borderId="62" xfId="53" applyNumberFormat="1" applyFont="1" applyFill="1" applyBorder="1" applyAlignment="1" applyProtection="1">
      <alignment horizontal="right"/>
      <protection locked="0"/>
    </xf>
    <xf numFmtId="3" fontId="0" fillId="32" borderId="11" xfId="53" applyNumberFormat="1" applyFont="1" applyFill="1" applyBorder="1" applyAlignment="1" applyProtection="1">
      <alignment horizontal="right"/>
      <protection locked="0"/>
    </xf>
    <xf numFmtId="3" fontId="0" fillId="32" borderId="61" xfId="53" applyNumberFormat="1" applyFont="1" applyFill="1" applyBorder="1" applyAlignment="1" applyProtection="1">
      <alignment horizontal="right"/>
      <protection locked="0"/>
    </xf>
    <xf numFmtId="3" fontId="0" fillId="32" borderId="12" xfId="53" applyNumberFormat="1" applyFont="1" applyFill="1" applyBorder="1" applyAlignment="1" applyProtection="1">
      <alignment horizontal="right"/>
      <protection locked="0"/>
    </xf>
    <xf numFmtId="3" fontId="0" fillId="32" borderId="62" xfId="0" applyNumberFormat="1" applyFont="1" applyFill="1" applyBorder="1" applyAlignment="1" applyProtection="1">
      <alignment horizontal="right" vertical="center"/>
      <protection locked="0"/>
    </xf>
    <xf numFmtId="3" fontId="0" fillId="32" borderId="20" xfId="0" applyNumberFormat="1" applyFont="1" applyFill="1" applyBorder="1" applyAlignment="1" applyProtection="1">
      <alignment vertical="center"/>
      <protection locked="0"/>
    </xf>
    <xf numFmtId="3" fontId="0" fillId="32" borderId="17" xfId="0" applyNumberFormat="1" applyFont="1" applyFill="1" applyBorder="1" applyAlignment="1" applyProtection="1">
      <alignment vertical="center"/>
      <protection locked="0"/>
    </xf>
    <xf numFmtId="3" fontId="0" fillId="32" borderId="95" xfId="0" applyNumberFormat="1" applyFont="1" applyFill="1" applyBorder="1" applyAlignment="1" applyProtection="1">
      <alignment vertical="center"/>
      <protection locked="0"/>
    </xf>
    <xf numFmtId="3" fontId="0" fillId="32" borderId="35" xfId="0" applyNumberFormat="1" applyFont="1" applyFill="1" applyBorder="1" applyAlignment="1" applyProtection="1">
      <alignment vertical="center"/>
      <protection locked="0"/>
    </xf>
    <xf numFmtId="3" fontId="0" fillId="32" borderId="69" xfId="0" applyNumberFormat="1" applyFont="1" applyFill="1" applyBorder="1" applyAlignment="1" applyProtection="1">
      <alignment vertical="center"/>
      <protection locked="0"/>
    </xf>
    <xf numFmtId="3" fontId="0" fillId="32" borderId="54" xfId="0" applyNumberFormat="1" applyFont="1" applyFill="1" applyBorder="1" applyAlignment="1" applyProtection="1">
      <alignment vertical="center"/>
      <protection locked="0"/>
    </xf>
    <xf numFmtId="3" fontId="0" fillId="32" borderId="108" xfId="0" applyNumberFormat="1" applyFont="1" applyFill="1" applyBorder="1" applyAlignment="1" applyProtection="1">
      <alignment vertical="center"/>
      <protection locked="0"/>
    </xf>
    <xf numFmtId="3" fontId="0" fillId="32" borderId="106" xfId="0" applyNumberFormat="1" applyFont="1" applyFill="1" applyBorder="1" applyAlignment="1" applyProtection="1">
      <alignment horizontal="right" vertical="center"/>
      <protection locked="0"/>
    </xf>
    <xf numFmtId="3" fontId="0" fillId="32" borderId="28" xfId="0" applyNumberFormat="1" applyFont="1" applyFill="1" applyBorder="1" applyAlignment="1" applyProtection="1">
      <alignment vertical="center"/>
      <protection locked="0"/>
    </xf>
    <xf numFmtId="3" fontId="0" fillId="32" borderId="36" xfId="0" applyNumberFormat="1" applyFont="1" applyFill="1" applyBorder="1" applyAlignment="1" applyProtection="1">
      <alignment vertical="center"/>
      <protection locked="0"/>
    </xf>
    <xf numFmtId="3" fontId="0" fillId="32" borderId="86" xfId="0" applyNumberFormat="1" applyFont="1" applyFill="1" applyBorder="1" applyAlignment="1" applyProtection="1">
      <alignment vertical="center"/>
      <protection locked="0"/>
    </xf>
    <xf numFmtId="3" fontId="0" fillId="32" borderId="11" xfId="0" applyNumberFormat="1" applyFont="1" applyFill="1" applyBorder="1" applyAlignment="1" applyProtection="1">
      <alignment vertical="center"/>
      <protection locked="0"/>
    </xf>
    <xf numFmtId="3" fontId="0" fillId="32" borderId="68" xfId="0" applyNumberFormat="1" applyFont="1" applyFill="1" applyBorder="1" applyAlignment="1" applyProtection="1">
      <alignment vertical="center"/>
      <protection locked="0"/>
    </xf>
    <xf numFmtId="3" fontId="0" fillId="32" borderId="26" xfId="0" applyNumberFormat="1" applyFont="1" applyFill="1" applyBorder="1" applyAlignment="1" applyProtection="1">
      <alignment vertical="center"/>
      <protection locked="0"/>
    </xf>
    <xf numFmtId="3" fontId="0" fillId="32" borderId="72" xfId="0" applyNumberFormat="1" applyFont="1" applyFill="1" applyBorder="1" applyAlignment="1" applyProtection="1">
      <alignment vertical="center"/>
      <protection locked="0"/>
    </xf>
    <xf numFmtId="3" fontId="0" fillId="32" borderId="10" xfId="0" applyNumberFormat="1" applyFont="1" applyFill="1" applyBorder="1" applyAlignment="1" applyProtection="1">
      <alignment vertical="center"/>
      <protection locked="0"/>
    </xf>
    <xf numFmtId="3" fontId="0" fillId="32" borderId="78" xfId="0" applyNumberFormat="1" applyFont="1" applyFill="1" applyBorder="1" applyAlignment="1" applyProtection="1">
      <alignment vertical="center"/>
      <protection locked="0"/>
    </xf>
    <xf numFmtId="3" fontId="0" fillId="32" borderId="23" xfId="0" applyNumberFormat="1" applyFont="1" applyFill="1" applyBorder="1" applyAlignment="1" applyProtection="1">
      <alignment vertical="center"/>
      <protection locked="0"/>
    </xf>
    <xf numFmtId="3" fontId="0" fillId="32" borderId="12" xfId="0" applyNumberFormat="1" applyFont="1" applyFill="1" applyBorder="1" applyAlignment="1" applyProtection="1">
      <alignment vertical="center"/>
      <protection locked="0"/>
    </xf>
    <xf numFmtId="3" fontId="0" fillId="32" borderId="73" xfId="0" applyNumberFormat="1" applyFont="1" applyFill="1" applyBorder="1" applyAlignment="1" applyProtection="1">
      <alignment vertical="center"/>
      <protection locked="0"/>
    </xf>
    <xf numFmtId="3" fontId="0" fillId="32" borderId="15" xfId="0" applyNumberFormat="1" applyFont="1" applyFill="1" applyBorder="1" applyAlignment="1" applyProtection="1">
      <alignment vertical="center"/>
      <protection locked="0"/>
    </xf>
    <xf numFmtId="3" fontId="0" fillId="32" borderId="49" xfId="0" applyNumberFormat="1" applyFont="1" applyFill="1" applyBorder="1" applyAlignment="1" applyProtection="1">
      <alignment vertical="center"/>
      <protection locked="0"/>
    </xf>
    <xf numFmtId="3" fontId="0" fillId="32" borderId="46" xfId="0" applyNumberFormat="1" applyFont="1" applyFill="1" applyBorder="1" applyAlignment="1" applyProtection="1">
      <alignment vertical="center"/>
      <protection locked="0"/>
    </xf>
    <xf numFmtId="3" fontId="0" fillId="32" borderId="29" xfId="0" applyNumberFormat="1" applyFont="1" applyFill="1" applyBorder="1" applyAlignment="1" applyProtection="1">
      <alignment vertical="center"/>
      <protection locked="0"/>
    </xf>
    <xf numFmtId="3" fontId="0" fillId="32" borderId="49" xfId="53" applyNumberFormat="1" applyFont="1" applyFill="1" applyBorder="1" applyAlignment="1" applyProtection="1">
      <alignment vertical="center"/>
      <protection locked="0"/>
    </xf>
    <xf numFmtId="3" fontId="0" fillId="32" borderId="91" xfId="53" applyNumberFormat="1" applyFont="1" applyFill="1" applyBorder="1" applyAlignment="1" applyProtection="1">
      <alignment vertical="center"/>
      <protection locked="0"/>
    </xf>
    <xf numFmtId="4" fontId="0" fillId="32" borderId="74" xfId="53" applyNumberFormat="1" applyFont="1" applyFill="1" applyBorder="1" applyAlignment="1" applyProtection="1">
      <alignment horizontal="right" vertical="center" wrapText="1"/>
      <protection locked="0"/>
    </xf>
    <xf numFmtId="4" fontId="0" fillId="32" borderId="64" xfId="53" applyNumberFormat="1" applyFont="1" applyFill="1" applyBorder="1" applyAlignment="1" applyProtection="1">
      <alignment horizontal="right" vertical="center" wrapText="1"/>
      <protection locked="0"/>
    </xf>
    <xf numFmtId="4" fontId="0" fillId="32" borderId="109" xfId="53" applyNumberFormat="1" applyFont="1" applyFill="1" applyBorder="1" applyAlignment="1" applyProtection="1">
      <alignment horizontal="right" vertical="center"/>
      <protection locked="0"/>
    </xf>
    <xf numFmtId="4" fontId="0" fillId="32" borderId="64" xfId="53" applyNumberFormat="1" applyFont="1" applyFill="1" applyBorder="1" applyAlignment="1" applyProtection="1">
      <alignment horizontal="right" vertical="center"/>
      <protection locked="0"/>
    </xf>
    <xf numFmtId="4" fontId="0" fillId="32" borderId="74" xfId="53" applyNumberFormat="1" applyFont="1" applyFill="1" applyBorder="1" applyAlignment="1" applyProtection="1">
      <alignment horizontal="right" vertical="center"/>
      <protection locked="0"/>
    </xf>
    <xf numFmtId="4" fontId="0" fillId="32" borderId="66" xfId="53" applyNumberFormat="1" applyFont="1" applyFill="1" applyBorder="1" applyAlignment="1" applyProtection="1">
      <alignment horizontal="right" vertical="center"/>
      <protection locked="0"/>
    </xf>
    <xf numFmtId="3" fontId="0" fillId="32" borderId="10" xfId="0" applyNumberFormat="1" applyFont="1" applyFill="1" applyBorder="1" applyAlignment="1" applyProtection="1">
      <alignment horizontal="right"/>
      <protection locked="0"/>
    </xf>
    <xf numFmtId="3" fontId="0" fillId="32" borderId="35" xfId="0" applyNumberFormat="1" applyFont="1" applyFill="1" applyBorder="1" applyAlignment="1" applyProtection="1">
      <alignment horizontal="right"/>
      <protection locked="0"/>
    </xf>
    <xf numFmtId="3" fontId="0" fillId="32" borderId="62" xfId="0" applyNumberFormat="1" applyFont="1" applyFill="1" applyBorder="1" applyAlignment="1" applyProtection="1">
      <alignment horizontal="right"/>
      <protection locked="0"/>
    </xf>
    <xf numFmtId="3" fontId="0" fillId="32" borderId="11" xfId="0" applyNumberFormat="1" applyFont="1" applyFill="1" applyBorder="1" applyAlignment="1" applyProtection="1">
      <alignment horizontal="right"/>
      <protection locked="0"/>
    </xf>
    <xf numFmtId="3" fontId="0" fillId="32" borderId="61" xfId="0" applyNumberFormat="1" applyFont="1" applyFill="1" applyBorder="1" applyAlignment="1" applyProtection="1">
      <alignment horizontal="right"/>
      <protection locked="0"/>
    </xf>
    <xf numFmtId="3" fontId="0" fillId="32" borderId="12" xfId="0" applyNumberFormat="1" applyFont="1" applyFill="1" applyBorder="1" applyAlignment="1" applyProtection="1">
      <alignment horizontal="right"/>
      <protection locked="0"/>
    </xf>
    <xf numFmtId="3" fontId="0" fillId="32" borderId="39" xfId="0" applyNumberFormat="1" applyFont="1" applyFill="1" applyBorder="1" applyAlignment="1" applyProtection="1">
      <alignment horizontal="center" vertical="center"/>
      <protection locked="0"/>
    </xf>
    <xf numFmtId="0" fontId="21" fillId="32" borderId="78" xfId="0" applyFont="1" applyFill="1" applyBorder="1" applyAlignment="1" applyProtection="1">
      <alignment vertical="center"/>
      <protection locked="0"/>
    </xf>
    <xf numFmtId="0" fontId="21" fillId="32" borderId="23" xfId="0" applyFont="1" applyFill="1" applyBorder="1" applyAlignment="1" applyProtection="1">
      <alignment vertical="center"/>
      <protection locked="0"/>
    </xf>
    <xf numFmtId="0" fontId="21" fillId="32" borderId="51" xfId="0" applyFont="1" applyFill="1" applyBorder="1" applyAlignment="1" applyProtection="1">
      <alignment horizontal="center" vertical="center"/>
      <protection locked="0"/>
    </xf>
    <xf numFmtId="0" fontId="21" fillId="32" borderId="68" xfId="0" applyFont="1" applyFill="1" applyBorder="1" applyAlignment="1" applyProtection="1">
      <alignment vertical="center"/>
      <protection locked="0"/>
    </xf>
    <xf numFmtId="0" fontId="21" fillId="32" borderId="26" xfId="0" applyFont="1" applyFill="1" applyBorder="1" applyAlignment="1" applyProtection="1">
      <alignment vertical="center"/>
      <protection locked="0"/>
    </xf>
    <xf numFmtId="0" fontId="21" fillId="32" borderId="27" xfId="0" applyFont="1" applyFill="1" applyBorder="1" applyAlignment="1" applyProtection="1">
      <alignment horizontal="center" vertical="center"/>
      <protection locked="0"/>
    </xf>
    <xf numFmtId="0" fontId="21" fillId="32" borderId="73" xfId="0" applyFont="1" applyFill="1" applyBorder="1" applyAlignment="1" applyProtection="1">
      <alignment vertical="center"/>
      <protection locked="0"/>
    </xf>
    <xf numFmtId="0" fontId="21" fillId="32" borderId="15" xfId="0" applyFont="1" applyFill="1" applyBorder="1" applyAlignment="1" applyProtection="1">
      <alignment vertical="center"/>
      <protection locked="0"/>
    </xf>
    <xf numFmtId="0" fontId="21" fillId="32" borderId="16" xfId="0" applyFont="1" applyFill="1" applyBorder="1" applyAlignment="1" applyProtection="1">
      <alignment horizontal="center" vertical="center"/>
      <protection locked="0"/>
    </xf>
    <xf numFmtId="3" fontId="21" fillId="32" borderId="78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44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23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21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93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83" xfId="0" applyNumberFormat="1" applyFont="1" applyFill="1" applyBorder="1" applyAlignment="1" applyProtection="1">
      <alignment horizontal="right" vertical="center"/>
      <protection locked="0"/>
    </xf>
    <xf numFmtId="0" fontId="21" fillId="32" borderId="83" xfId="0" applyFont="1" applyFill="1" applyBorder="1" applyAlignment="1" applyProtection="1">
      <alignment vertical="center" wrapText="1"/>
      <protection locked="0"/>
    </xf>
    <xf numFmtId="3" fontId="21" fillId="32" borderId="71" xfId="0" applyNumberFormat="1" applyFont="1" applyFill="1" applyBorder="1" applyAlignment="1" applyProtection="1">
      <alignment horizontal="right" vertical="center"/>
      <protection locked="0"/>
    </xf>
    <xf numFmtId="3" fontId="21" fillId="32" borderId="23" xfId="0" applyNumberFormat="1" applyFont="1" applyFill="1" applyBorder="1" applyAlignment="1" applyProtection="1">
      <alignment horizontal="right" vertical="center"/>
      <protection locked="0"/>
    </xf>
    <xf numFmtId="0" fontId="21" fillId="32" borderId="23" xfId="0" applyFont="1" applyFill="1" applyBorder="1" applyAlignment="1" applyProtection="1">
      <alignment vertical="center" wrapText="1"/>
      <protection locked="0"/>
    </xf>
    <xf numFmtId="3" fontId="21" fillId="32" borderId="51" xfId="0" applyNumberFormat="1" applyFont="1" applyFill="1" applyBorder="1" applyAlignment="1" applyProtection="1">
      <alignment horizontal="right" vertical="center"/>
      <protection locked="0"/>
    </xf>
    <xf numFmtId="3" fontId="21" fillId="32" borderId="26" xfId="0" applyNumberFormat="1" applyFont="1" applyFill="1" applyBorder="1" applyAlignment="1" applyProtection="1">
      <alignment horizontal="right" vertical="center"/>
      <protection locked="0"/>
    </xf>
    <xf numFmtId="0" fontId="21" fillId="32" borderId="26" xfId="0" applyFont="1" applyFill="1" applyBorder="1" applyAlignment="1" applyProtection="1">
      <alignment vertical="center" wrapText="1"/>
      <protection locked="0"/>
    </xf>
    <xf numFmtId="3" fontId="21" fillId="32" borderId="27" xfId="0" applyNumberFormat="1" applyFont="1" applyFill="1" applyBorder="1" applyAlignment="1" applyProtection="1">
      <alignment horizontal="right" vertical="center"/>
      <protection locked="0"/>
    </xf>
    <xf numFmtId="3" fontId="21" fillId="32" borderId="15" xfId="0" applyNumberFormat="1" applyFont="1" applyFill="1" applyBorder="1" applyAlignment="1" applyProtection="1">
      <alignment horizontal="right" vertical="center"/>
      <protection locked="0"/>
    </xf>
    <xf numFmtId="0" fontId="21" fillId="32" borderId="15" xfId="0" applyFont="1" applyFill="1" applyBorder="1" applyAlignment="1" applyProtection="1">
      <alignment vertical="center" wrapText="1"/>
      <protection locked="0"/>
    </xf>
    <xf numFmtId="3" fontId="21" fillId="32" borderId="16" xfId="0" applyNumberFormat="1" applyFont="1" applyFill="1" applyBorder="1" applyAlignment="1" applyProtection="1">
      <alignment horizontal="right" vertical="center"/>
      <protection locked="0"/>
    </xf>
    <xf numFmtId="3" fontId="21" fillId="4" borderId="26" xfId="0" applyNumberFormat="1" applyFont="1" applyFill="1" applyBorder="1" applyAlignment="1" applyProtection="1">
      <alignment horizontal="right" vertical="center"/>
      <protection hidden="1"/>
    </xf>
    <xf numFmtId="3" fontId="21" fillId="4" borderId="15" xfId="0" applyNumberFormat="1" applyFont="1" applyFill="1" applyBorder="1" applyAlignment="1" applyProtection="1">
      <alignment horizontal="right" vertical="center"/>
      <protection hidden="1"/>
    </xf>
    <xf numFmtId="3" fontId="21" fillId="33" borderId="92" xfId="0" applyNumberFormat="1" applyFont="1" applyFill="1" applyBorder="1" applyAlignment="1" applyProtection="1">
      <alignment horizontal="right" vertical="center"/>
      <protection hidden="1"/>
    </xf>
    <xf numFmtId="3" fontId="21" fillId="33" borderId="45" xfId="0" applyNumberFormat="1" applyFont="1" applyFill="1" applyBorder="1" applyAlignment="1" applyProtection="1">
      <alignment horizontal="right" vertical="center"/>
      <protection hidden="1"/>
    </xf>
    <xf numFmtId="3" fontId="21" fillId="33" borderId="88" xfId="0" applyNumberFormat="1" applyFont="1" applyFill="1" applyBorder="1" applyAlignment="1" applyProtection="1">
      <alignment horizontal="right" vertical="center"/>
      <protection hidden="1"/>
    </xf>
    <xf numFmtId="3" fontId="21" fillId="32" borderId="28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29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36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22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94" xfId="0" applyNumberFormat="1" applyFont="1" applyFill="1" applyBorder="1" applyAlignment="1" applyProtection="1">
      <alignment horizontal="right" vertical="center" wrapText="1"/>
      <protection locked="0"/>
    </xf>
    <xf numFmtId="3" fontId="27" fillId="33" borderId="70" xfId="0" applyNumberFormat="1" applyFont="1" applyFill="1" applyBorder="1" applyAlignment="1" applyProtection="1">
      <alignment horizontal="right" vertical="center" wrapText="1"/>
      <protection hidden="1"/>
    </xf>
    <xf numFmtId="3" fontId="27" fillId="33" borderId="83" xfId="0" applyNumberFormat="1" applyFont="1" applyFill="1" applyBorder="1" applyAlignment="1" applyProtection="1">
      <alignment horizontal="right" vertical="center" wrapText="1"/>
      <protection hidden="1"/>
    </xf>
    <xf numFmtId="3" fontId="27" fillId="33" borderId="92" xfId="0" applyNumberFormat="1" applyFont="1" applyFill="1" applyBorder="1" applyAlignment="1" applyProtection="1">
      <alignment horizontal="right" vertical="center" wrapText="1"/>
      <protection hidden="1"/>
    </xf>
    <xf numFmtId="0" fontId="21" fillId="32" borderId="78" xfId="0" applyFont="1" applyFill="1" applyBorder="1" applyAlignment="1" applyProtection="1">
      <alignment horizontal="left" vertical="center" wrapText="1"/>
      <protection locked="0"/>
    </xf>
    <xf numFmtId="0" fontId="21" fillId="32" borderId="44" xfId="0" applyFont="1" applyFill="1" applyBorder="1" applyAlignment="1" applyProtection="1">
      <alignment horizontal="left" vertical="center" wrapText="1"/>
      <protection locked="0"/>
    </xf>
    <xf numFmtId="0" fontId="21" fillId="32" borderId="23" xfId="0" applyFont="1" applyFill="1" applyBorder="1" applyAlignment="1" applyProtection="1">
      <alignment horizontal="left" vertical="center" wrapText="1"/>
      <protection locked="0"/>
    </xf>
    <xf numFmtId="0" fontId="21" fillId="32" borderId="68" xfId="0" applyFont="1" applyFill="1" applyBorder="1" applyAlignment="1" applyProtection="1">
      <alignment horizontal="left" vertical="center"/>
      <protection locked="0"/>
    </xf>
    <xf numFmtId="0" fontId="21" fillId="32" borderId="26" xfId="0" applyFont="1" applyFill="1" applyBorder="1" applyAlignment="1" applyProtection="1">
      <alignment horizontal="left" vertical="center"/>
      <protection locked="0"/>
    </xf>
    <xf numFmtId="0" fontId="21" fillId="32" borderId="29" xfId="0" applyFont="1" applyFill="1" applyBorder="1" applyAlignment="1" applyProtection="1">
      <alignment horizontal="left" vertical="center" wrapText="1"/>
      <protection locked="0"/>
    </xf>
    <xf numFmtId="0" fontId="21" fillId="32" borderId="45" xfId="0" applyFont="1" applyFill="1" applyBorder="1" applyAlignment="1" applyProtection="1">
      <alignment horizontal="left" vertical="center" wrapText="1"/>
      <protection locked="0"/>
    </xf>
    <xf numFmtId="0" fontId="21" fillId="32" borderId="21" xfId="0" applyFont="1" applyFill="1" applyBorder="1" applyAlignment="1" applyProtection="1">
      <alignment horizontal="left" vertical="center"/>
      <protection locked="0"/>
    </xf>
    <xf numFmtId="0" fontId="21" fillId="32" borderId="22" xfId="0" applyFont="1" applyFill="1" applyBorder="1" applyAlignment="1" applyProtection="1">
      <alignment horizontal="left" vertical="center"/>
      <protection locked="0"/>
    </xf>
    <xf numFmtId="0" fontId="21" fillId="32" borderId="93" xfId="0" applyFont="1" applyFill="1" applyBorder="1" applyAlignment="1" applyProtection="1">
      <alignment horizontal="left" vertical="center" wrapText="1"/>
      <protection locked="0"/>
    </xf>
    <xf numFmtId="3" fontId="21" fillId="32" borderId="110" xfId="0" applyNumberFormat="1" applyFont="1" applyFill="1" applyBorder="1" applyAlignment="1" applyProtection="1">
      <alignment horizontal="right" vertical="center"/>
      <protection locked="0"/>
    </xf>
    <xf numFmtId="0" fontId="21" fillId="32" borderId="105" xfId="0" applyFont="1" applyFill="1" applyBorder="1" applyAlignment="1" applyProtection="1">
      <alignment vertical="center" wrapText="1"/>
      <protection locked="0"/>
    </xf>
    <xf numFmtId="0" fontId="21" fillId="32" borderId="25" xfId="0" applyFont="1" applyFill="1" applyBorder="1" applyAlignment="1" applyProtection="1">
      <alignment vertical="center" wrapText="1"/>
      <protection locked="0"/>
    </xf>
    <xf numFmtId="3" fontId="21" fillId="32" borderId="20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49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24" xfId="0" applyNumberFormat="1" applyFont="1" applyFill="1" applyBorder="1" applyAlignment="1" applyProtection="1">
      <alignment horizontal="right" vertical="center" wrapText="1"/>
      <protection locked="0"/>
    </xf>
    <xf numFmtId="0" fontId="21" fillId="32" borderId="28" xfId="0" applyFont="1" applyFill="1" applyBorder="1" applyAlignment="1" applyProtection="1">
      <alignment horizontal="center" vertical="center" wrapText="1"/>
      <protection locked="0"/>
    </xf>
    <xf numFmtId="0" fontId="21" fillId="32" borderId="86" xfId="0" applyFont="1" applyFill="1" applyBorder="1" applyAlignment="1" applyProtection="1">
      <alignment horizontal="left" vertical="center" wrapText="1"/>
      <protection locked="0"/>
    </xf>
    <xf numFmtId="49" fontId="21" fillId="32" borderId="29" xfId="0" applyNumberFormat="1" applyFont="1" applyFill="1" applyBorder="1" applyAlignment="1" applyProtection="1">
      <alignment horizontal="center" vertical="center" wrapText="1"/>
      <protection locked="0"/>
    </xf>
    <xf numFmtId="49" fontId="21" fillId="32" borderId="86" xfId="0" applyNumberFormat="1" applyFont="1" applyFill="1" applyBorder="1" applyAlignment="1" applyProtection="1">
      <alignment horizontal="center" vertical="center" wrapText="1"/>
      <protection locked="0"/>
    </xf>
    <xf numFmtId="0" fontId="21" fillId="32" borderId="68" xfId="0" applyFont="1" applyFill="1" applyBorder="1" applyAlignment="1" applyProtection="1">
      <alignment horizontal="center" vertical="center" wrapText="1"/>
      <protection locked="0"/>
    </xf>
    <xf numFmtId="0" fontId="21" fillId="32" borderId="72" xfId="0" applyFont="1" applyFill="1" applyBorder="1" applyAlignment="1" applyProtection="1">
      <alignment horizontal="left" vertical="center" wrapText="1"/>
      <protection locked="0"/>
    </xf>
    <xf numFmtId="3" fontId="21" fillId="32" borderId="68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45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26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72" xfId="0" applyNumberFormat="1" applyFont="1" applyFill="1" applyBorder="1" applyAlignment="1" applyProtection="1">
      <alignment horizontal="right" vertical="center" wrapText="1"/>
      <protection locked="0"/>
    </xf>
    <xf numFmtId="49" fontId="21" fillId="32" borderId="45" xfId="0" applyNumberFormat="1" applyFont="1" applyFill="1" applyBorder="1" applyAlignment="1" applyProtection="1">
      <alignment horizontal="center" vertical="center" wrapText="1"/>
      <protection locked="0"/>
    </xf>
    <xf numFmtId="49" fontId="21" fillId="32" borderId="72" xfId="0" applyNumberFormat="1" applyFont="1" applyFill="1" applyBorder="1" applyAlignment="1" applyProtection="1">
      <alignment horizontal="center" vertical="center" wrapText="1"/>
      <protection locked="0"/>
    </xf>
    <xf numFmtId="0" fontId="21" fillId="32" borderId="111" xfId="0" applyFont="1" applyFill="1" applyBorder="1" applyAlignment="1" applyProtection="1">
      <alignment horizontal="center" vertical="center" wrapText="1"/>
      <protection locked="0"/>
    </xf>
    <xf numFmtId="0" fontId="21" fillId="32" borderId="112" xfId="0" applyFont="1" applyFill="1" applyBorder="1" applyAlignment="1" applyProtection="1">
      <alignment horizontal="left" vertical="center" wrapText="1"/>
      <protection locked="0"/>
    </xf>
    <xf numFmtId="3" fontId="21" fillId="32" borderId="111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113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114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112" xfId="0" applyNumberFormat="1" applyFont="1" applyFill="1" applyBorder="1" applyAlignment="1" applyProtection="1">
      <alignment horizontal="right" vertical="center" wrapText="1"/>
      <protection locked="0"/>
    </xf>
    <xf numFmtId="49" fontId="21" fillId="32" borderId="113" xfId="0" applyNumberFormat="1" applyFont="1" applyFill="1" applyBorder="1" applyAlignment="1" applyProtection="1">
      <alignment horizontal="center" vertical="center" wrapText="1"/>
      <protection locked="0"/>
    </xf>
    <xf numFmtId="49" fontId="21" fillId="32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right"/>
      <protection hidden="1"/>
    </xf>
    <xf numFmtId="0" fontId="0" fillId="33" borderId="22" xfId="0" applyFont="1" applyFill="1" applyBorder="1" applyAlignment="1" applyProtection="1">
      <alignment horizontal="right"/>
      <protection hidden="1"/>
    </xf>
    <xf numFmtId="0" fontId="0" fillId="33" borderId="110" xfId="0" applyFont="1" applyFill="1" applyBorder="1" applyAlignment="1" applyProtection="1">
      <alignment horizontal="right"/>
      <protection hidden="1"/>
    </xf>
    <xf numFmtId="0" fontId="21" fillId="32" borderId="78" xfId="0" applyFont="1" applyFill="1" applyBorder="1" applyAlignment="1" applyProtection="1">
      <alignment horizontal="center" vertical="center" wrapText="1"/>
      <protection locked="0"/>
    </xf>
    <xf numFmtId="0" fontId="21" fillId="32" borderId="75" xfId="0" applyFont="1" applyFill="1" applyBorder="1" applyAlignment="1" applyProtection="1">
      <alignment horizontal="left" vertical="center" wrapText="1"/>
      <protection locked="0"/>
    </xf>
    <xf numFmtId="3" fontId="21" fillId="32" borderId="105" xfId="0" applyNumberFormat="1" applyFont="1" applyFill="1" applyBorder="1" applyAlignment="1" applyProtection="1">
      <alignment horizontal="right" vertical="center" wrapText="1"/>
      <protection locked="0"/>
    </xf>
    <xf numFmtId="49" fontId="21" fillId="32" borderId="78" xfId="0" applyNumberFormat="1" applyFont="1" applyFill="1" applyBorder="1" applyAlignment="1" applyProtection="1">
      <alignment horizontal="center" vertical="center" wrapText="1"/>
      <protection locked="0"/>
    </xf>
    <xf numFmtId="49" fontId="21" fillId="32" borderId="75" xfId="0" applyNumberFormat="1" applyFont="1" applyFill="1" applyBorder="1" applyAlignment="1" applyProtection="1">
      <alignment horizontal="center" vertical="center" wrapText="1"/>
      <protection locked="0"/>
    </xf>
    <xf numFmtId="3" fontId="21" fillId="32" borderId="25" xfId="0" applyNumberFormat="1" applyFont="1" applyFill="1" applyBorder="1" applyAlignment="1" applyProtection="1">
      <alignment horizontal="right" vertical="center" wrapText="1"/>
      <protection locked="0"/>
    </xf>
    <xf numFmtId="49" fontId="21" fillId="32" borderId="28" xfId="0" applyNumberFormat="1" applyFont="1" applyFill="1" applyBorder="1" applyAlignment="1" applyProtection="1">
      <alignment horizontal="center" vertical="center" wrapText="1"/>
      <protection locked="0"/>
    </xf>
    <xf numFmtId="3" fontId="21" fillId="32" borderId="65" xfId="0" applyNumberFormat="1" applyFont="1" applyFill="1" applyBorder="1" applyAlignment="1" applyProtection="1">
      <alignment horizontal="right" vertical="center" wrapText="1"/>
      <protection locked="0"/>
    </xf>
    <xf numFmtId="49" fontId="21" fillId="32" borderId="68" xfId="0" applyNumberFormat="1" applyFont="1" applyFill="1" applyBorder="1" applyAlignment="1" applyProtection="1">
      <alignment horizontal="center" vertical="center" wrapText="1"/>
      <protection locked="0"/>
    </xf>
    <xf numFmtId="0" fontId="21" fillId="32" borderId="115" xfId="0" applyFont="1" applyFill="1" applyBorder="1" applyAlignment="1" applyProtection="1">
      <alignment horizontal="center" vertical="center" wrapText="1"/>
      <protection locked="0"/>
    </xf>
    <xf numFmtId="0" fontId="21" fillId="32" borderId="116" xfId="0" applyFont="1" applyFill="1" applyBorder="1" applyAlignment="1" applyProtection="1">
      <alignment horizontal="left" vertical="center" wrapText="1"/>
      <protection locked="0"/>
    </xf>
    <xf numFmtId="3" fontId="21" fillId="32" borderId="115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117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118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119" xfId="0" applyNumberFormat="1" applyFont="1" applyFill="1" applyBorder="1" applyAlignment="1" applyProtection="1">
      <alignment horizontal="right" vertical="center" wrapText="1"/>
      <protection locked="0"/>
    </xf>
    <xf numFmtId="49" fontId="21" fillId="32" borderId="115" xfId="0" applyNumberFormat="1" applyFont="1" applyFill="1" applyBorder="1" applyAlignment="1" applyProtection="1">
      <alignment horizontal="center" vertical="center" wrapText="1"/>
      <protection locked="0"/>
    </xf>
    <xf numFmtId="49" fontId="21" fillId="32" borderId="116" xfId="0" applyNumberFormat="1" applyFont="1" applyFill="1" applyBorder="1" applyAlignment="1" applyProtection="1">
      <alignment horizontal="center" vertical="center" wrapText="1"/>
      <protection locked="0"/>
    </xf>
    <xf numFmtId="0" fontId="21" fillId="32" borderId="120" xfId="0" applyFont="1" applyFill="1" applyBorder="1" applyAlignment="1" applyProtection="1">
      <alignment horizontal="center" vertical="center" wrapText="1"/>
      <protection locked="0"/>
    </xf>
    <xf numFmtId="0" fontId="21" fillId="32" borderId="121" xfId="0" applyFont="1" applyFill="1" applyBorder="1" applyAlignment="1" applyProtection="1">
      <alignment horizontal="left" vertical="center" wrapText="1"/>
      <protection locked="0"/>
    </xf>
    <xf numFmtId="3" fontId="21" fillId="32" borderId="120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122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123" xfId="0" applyNumberFormat="1" applyFont="1" applyFill="1" applyBorder="1" applyAlignment="1" applyProtection="1">
      <alignment horizontal="right" vertical="center" wrapText="1"/>
      <protection locked="0"/>
    </xf>
    <xf numFmtId="3" fontId="21" fillId="32" borderId="124" xfId="0" applyNumberFormat="1" applyFont="1" applyFill="1" applyBorder="1" applyAlignment="1" applyProtection="1">
      <alignment horizontal="right" vertical="center" wrapText="1"/>
      <protection locked="0"/>
    </xf>
    <xf numFmtId="49" fontId="21" fillId="32" borderId="120" xfId="0" applyNumberFormat="1" applyFont="1" applyFill="1" applyBorder="1" applyAlignment="1" applyProtection="1">
      <alignment horizontal="center" vertical="center" wrapText="1"/>
      <protection locked="0"/>
    </xf>
    <xf numFmtId="49" fontId="21" fillId="32" borderId="12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70" xfId="0" applyFont="1" applyFill="1" applyBorder="1" applyAlignment="1" applyProtection="1">
      <alignment horizontal="right"/>
      <protection hidden="1"/>
    </xf>
    <xf numFmtId="0" fontId="0" fillId="33" borderId="71" xfId="0" applyFont="1" applyFill="1" applyBorder="1" applyAlignment="1" applyProtection="1">
      <alignment horizontal="right"/>
      <protection hidden="1"/>
    </xf>
    <xf numFmtId="3" fontId="21" fillId="32" borderId="29" xfId="0" applyNumberFormat="1" applyFont="1" applyFill="1" applyBorder="1" applyAlignment="1" applyProtection="1">
      <alignment horizontal="center" vertical="center"/>
      <protection locked="0"/>
    </xf>
    <xf numFmtId="3" fontId="21" fillId="32" borderId="86" xfId="0" applyNumberFormat="1" applyFont="1" applyFill="1" applyBorder="1" applyAlignment="1" applyProtection="1">
      <alignment horizontal="center" vertical="center"/>
      <protection locked="0"/>
    </xf>
    <xf numFmtId="3" fontId="21" fillId="32" borderId="93" xfId="0" applyNumberFormat="1" applyFont="1" applyFill="1" applyBorder="1" applyAlignment="1" applyProtection="1">
      <alignment horizontal="center" vertical="center"/>
      <protection locked="0"/>
    </xf>
    <xf numFmtId="3" fontId="21" fillId="32" borderId="94" xfId="0" applyNumberFormat="1" applyFont="1" applyFill="1" applyBorder="1" applyAlignment="1" applyProtection="1">
      <alignment horizontal="center" vertical="center"/>
      <protection locked="0"/>
    </xf>
    <xf numFmtId="3" fontId="21" fillId="4" borderId="29" xfId="0" applyNumberFormat="1" applyFont="1" applyFill="1" applyBorder="1" applyAlignment="1" applyProtection="1">
      <alignment horizontal="center" vertical="center"/>
      <protection hidden="1"/>
    </xf>
    <xf numFmtId="3" fontId="21" fillId="4" borderId="93" xfId="0" applyNumberFormat="1" applyFont="1" applyFill="1" applyBorder="1" applyAlignment="1" applyProtection="1">
      <alignment horizontal="center" vertical="center"/>
      <protection hidden="1"/>
    </xf>
    <xf numFmtId="3" fontId="0" fillId="32" borderId="70" xfId="0" applyNumberFormat="1" applyFont="1" applyFill="1" applyBorder="1" applyAlignment="1" applyProtection="1">
      <alignment horizontal="center" vertical="center"/>
      <protection locked="0"/>
    </xf>
    <xf numFmtId="3" fontId="0" fillId="32" borderId="71" xfId="0" applyNumberFormat="1" applyFont="1" applyFill="1" applyBorder="1" applyAlignment="1" applyProtection="1">
      <alignment horizontal="center" vertical="center"/>
      <protection locked="0"/>
    </xf>
    <xf numFmtId="3" fontId="0" fillId="32" borderId="92" xfId="0" applyNumberFormat="1" applyFont="1" applyFill="1" applyBorder="1" applyAlignment="1" applyProtection="1">
      <alignment horizontal="center" vertical="center"/>
      <protection locked="0"/>
    </xf>
    <xf numFmtId="3" fontId="0" fillId="32" borderId="83" xfId="0" applyNumberFormat="1" applyFont="1" applyFill="1" applyBorder="1" applyAlignment="1" applyProtection="1">
      <alignment horizontal="center" vertical="center"/>
      <protection locked="0"/>
    </xf>
    <xf numFmtId="3" fontId="0" fillId="32" borderId="21" xfId="0" applyNumberFormat="1" applyFont="1" applyFill="1" applyBorder="1" applyAlignment="1" applyProtection="1">
      <alignment horizontal="center" vertical="center"/>
      <protection locked="0"/>
    </xf>
    <xf numFmtId="3" fontId="0" fillId="32" borderId="110" xfId="0" applyNumberFormat="1" applyFont="1" applyFill="1" applyBorder="1" applyAlignment="1" applyProtection="1">
      <alignment horizontal="center" vertical="center"/>
      <protection locked="0"/>
    </xf>
    <xf numFmtId="3" fontId="0" fillId="32" borderId="93" xfId="0" applyNumberFormat="1" applyFont="1" applyFill="1" applyBorder="1" applyAlignment="1" applyProtection="1">
      <alignment horizontal="center" vertical="center"/>
      <protection locked="0"/>
    </xf>
    <xf numFmtId="3" fontId="0" fillId="32" borderId="22" xfId="0" applyNumberFormat="1" applyFont="1" applyFill="1" applyBorder="1" applyAlignment="1" applyProtection="1">
      <alignment horizontal="center" vertical="center"/>
      <protection locked="0"/>
    </xf>
    <xf numFmtId="3" fontId="0" fillId="32" borderId="51" xfId="0" applyNumberFormat="1" applyFont="1" applyFill="1" applyBorder="1" applyAlignment="1" applyProtection="1">
      <alignment horizontal="center" vertical="center"/>
      <protection locked="0"/>
    </xf>
    <xf numFmtId="3" fontId="0" fillId="32" borderId="16" xfId="0" applyNumberFormat="1" applyFont="1" applyFill="1" applyBorder="1" applyAlignment="1" applyProtection="1">
      <alignment horizontal="center" vertical="center"/>
      <protection locked="0"/>
    </xf>
    <xf numFmtId="3" fontId="0" fillId="4" borderId="28" xfId="0" applyNumberFormat="1" applyFont="1" applyFill="1" applyBorder="1" applyAlignment="1" applyProtection="1">
      <alignment vertical="center"/>
      <protection hidden="1"/>
    </xf>
    <xf numFmtId="2" fontId="0" fillId="33" borderId="27" xfId="0" applyNumberFormat="1" applyFont="1" applyFill="1" applyBorder="1" applyAlignment="1" applyProtection="1">
      <alignment vertical="center"/>
      <protection hidden="1"/>
    </xf>
    <xf numFmtId="0" fontId="0" fillId="33" borderId="59" xfId="0" applyFont="1" applyFill="1" applyBorder="1" applyAlignment="1" applyProtection="1">
      <alignment vertical="center"/>
      <protection hidden="1"/>
    </xf>
    <xf numFmtId="2" fontId="0" fillId="33" borderId="16" xfId="0" applyNumberFormat="1" applyFont="1" applyFill="1" applyBorder="1" applyAlignment="1" applyProtection="1">
      <alignment vertical="center"/>
      <protection hidden="1"/>
    </xf>
    <xf numFmtId="3" fontId="0" fillId="4" borderId="78" xfId="0" applyNumberFormat="1" applyFont="1" applyFill="1" applyBorder="1" applyAlignment="1" applyProtection="1">
      <alignment vertical="center"/>
      <protection hidden="1"/>
    </xf>
    <xf numFmtId="2" fontId="0" fillId="33" borderId="59" xfId="0" applyNumberFormat="1" applyFont="1" applyFill="1" applyBorder="1" applyAlignment="1" applyProtection="1">
      <alignment vertical="center"/>
      <protection hidden="1"/>
    </xf>
    <xf numFmtId="3" fontId="0" fillId="32" borderId="10" xfId="0" applyNumberFormat="1" applyFont="1" applyFill="1" applyBorder="1" applyAlignment="1" applyProtection="1">
      <alignment horizontal="center" vertical="center"/>
      <protection locked="0"/>
    </xf>
    <xf numFmtId="3" fontId="0" fillId="32" borderId="11" xfId="0" applyNumberFormat="1" applyFont="1" applyFill="1" applyBorder="1" applyAlignment="1" applyProtection="1">
      <alignment horizontal="center" vertical="center"/>
      <protection locked="0"/>
    </xf>
    <xf numFmtId="3" fontId="0" fillId="32" borderId="61" xfId="0" applyNumberFormat="1" applyFont="1" applyFill="1" applyBorder="1" applyAlignment="1" applyProtection="1">
      <alignment horizontal="center" vertical="center"/>
      <protection locked="0"/>
    </xf>
    <xf numFmtId="3" fontId="0" fillId="32" borderId="12" xfId="0" applyNumberFormat="1" applyFont="1" applyFill="1" applyBorder="1" applyAlignment="1" applyProtection="1">
      <alignment horizontal="center" vertical="center"/>
      <protection locked="0"/>
    </xf>
    <xf numFmtId="49" fontId="0" fillId="32" borderId="78" xfId="0" applyNumberFormat="1" applyFont="1" applyFill="1" applyBorder="1" applyAlignment="1" applyProtection="1">
      <alignment vertical="center" wrapText="1"/>
      <protection locked="0"/>
    </xf>
    <xf numFmtId="49" fontId="0" fillId="32" borderId="23" xfId="0" applyNumberFormat="1" applyFont="1" applyFill="1" applyBorder="1" applyAlignment="1" applyProtection="1">
      <alignment vertical="center" wrapText="1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32" borderId="23" xfId="0" applyNumberFormat="1" applyFont="1" applyFill="1" applyBorder="1" applyAlignment="1" applyProtection="1">
      <alignment horizontal="right" vertical="center"/>
      <protection locked="0"/>
    </xf>
    <xf numFmtId="1" fontId="0" fillId="32" borderId="51" xfId="0" applyNumberFormat="1" applyFont="1" applyFill="1" applyBorder="1" applyAlignment="1" applyProtection="1">
      <alignment horizontal="right" vertical="center"/>
      <protection locked="0"/>
    </xf>
    <xf numFmtId="49" fontId="0" fillId="32" borderId="68" xfId="0" applyNumberFormat="1" applyFont="1" applyFill="1" applyBorder="1" applyAlignment="1" applyProtection="1">
      <alignment vertical="center" wrapText="1"/>
      <protection locked="0"/>
    </xf>
    <xf numFmtId="49" fontId="0" fillId="32" borderId="26" xfId="0" applyNumberFormat="1" applyFont="1" applyFill="1" applyBorder="1" applyAlignment="1" applyProtection="1">
      <alignment vertical="center" wrapText="1"/>
      <protection locked="0"/>
    </xf>
    <xf numFmtId="1" fontId="0" fillId="32" borderId="26" xfId="0" applyNumberFormat="1" applyFont="1" applyFill="1" applyBorder="1" applyAlignment="1" applyProtection="1">
      <alignment horizontal="center" vertical="center"/>
      <protection locked="0"/>
    </xf>
    <xf numFmtId="1" fontId="0" fillId="32" borderId="26" xfId="0" applyNumberFormat="1" applyFont="1" applyFill="1" applyBorder="1" applyAlignment="1" applyProtection="1">
      <alignment horizontal="right" vertical="center"/>
      <protection locked="0"/>
    </xf>
    <xf numFmtId="1" fontId="0" fillId="32" borderId="27" xfId="0" applyNumberFormat="1" applyFont="1" applyFill="1" applyBorder="1" applyAlignment="1" applyProtection="1">
      <alignment horizontal="right" vertical="center"/>
      <protection locked="0"/>
    </xf>
    <xf numFmtId="49" fontId="0" fillId="32" borderId="73" xfId="0" applyNumberFormat="1" applyFont="1" applyFill="1" applyBorder="1" applyAlignment="1" applyProtection="1">
      <alignment vertical="center" wrapText="1"/>
      <protection locked="0"/>
    </xf>
    <xf numFmtId="49" fontId="0" fillId="32" borderId="15" xfId="0" applyNumberFormat="1" applyFont="1" applyFill="1" applyBorder="1" applyAlignment="1" applyProtection="1">
      <alignment vertical="center" wrapText="1"/>
      <protection locked="0"/>
    </xf>
    <xf numFmtId="1" fontId="0" fillId="32" borderId="15" xfId="0" applyNumberFormat="1" applyFont="1" applyFill="1" applyBorder="1" applyAlignment="1" applyProtection="1">
      <alignment horizontal="center" vertical="center"/>
      <protection locked="0"/>
    </xf>
    <xf numFmtId="1" fontId="0" fillId="32" borderId="15" xfId="0" applyNumberFormat="1" applyFont="1" applyFill="1" applyBorder="1" applyAlignment="1" applyProtection="1">
      <alignment horizontal="right" vertical="center"/>
      <protection locked="0"/>
    </xf>
    <xf numFmtId="1" fontId="0" fillId="32" borderId="16" xfId="0" applyNumberFormat="1" applyFont="1" applyFill="1" applyBorder="1" applyAlignment="1" applyProtection="1">
      <alignment horizontal="right" vertical="center"/>
      <protection locked="0"/>
    </xf>
    <xf numFmtId="3" fontId="0" fillId="32" borderId="78" xfId="0" applyNumberFormat="1" applyFont="1" applyFill="1" applyBorder="1" applyAlignment="1" applyProtection="1">
      <alignment/>
      <protection locked="0"/>
    </xf>
    <xf numFmtId="3" fontId="0" fillId="32" borderId="23" xfId="0" applyNumberFormat="1" applyFont="1" applyFill="1" applyBorder="1" applyAlignment="1" applyProtection="1">
      <alignment/>
      <protection locked="0"/>
    </xf>
    <xf numFmtId="3" fontId="0" fillId="32" borderId="68" xfId="0" applyNumberFormat="1" applyFont="1" applyFill="1" applyBorder="1" applyAlignment="1" applyProtection="1">
      <alignment/>
      <protection locked="0"/>
    </xf>
    <xf numFmtId="3" fontId="0" fillId="32" borderId="26" xfId="0" applyNumberFormat="1" applyFont="1" applyFill="1" applyBorder="1" applyAlignment="1" applyProtection="1">
      <alignment/>
      <protection locked="0"/>
    </xf>
    <xf numFmtId="3" fontId="0" fillId="32" borderId="67" xfId="0" applyNumberFormat="1" applyFont="1" applyFill="1" applyBorder="1" applyAlignment="1" applyProtection="1">
      <alignment/>
      <protection locked="0"/>
    </xf>
    <xf numFmtId="3" fontId="0" fillId="32" borderId="38" xfId="0" applyNumberFormat="1" applyFont="1" applyFill="1" applyBorder="1" applyAlignment="1" applyProtection="1">
      <alignment/>
      <protection locked="0"/>
    </xf>
    <xf numFmtId="3" fontId="0" fillId="32" borderId="28" xfId="0" applyNumberFormat="1" applyFont="1" applyFill="1" applyBorder="1" applyAlignment="1" applyProtection="1">
      <alignment/>
      <protection locked="0"/>
    </xf>
    <xf numFmtId="3" fontId="0" fillId="32" borderId="36" xfId="0" applyNumberFormat="1" applyFont="1" applyFill="1" applyBorder="1" applyAlignment="1" applyProtection="1">
      <alignment/>
      <protection locked="0"/>
    </xf>
    <xf numFmtId="3" fontId="0" fillId="32" borderId="51" xfId="0" applyNumberFormat="1" applyFont="1" applyFill="1" applyBorder="1" applyAlignment="1" applyProtection="1">
      <alignment/>
      <protection locked="0"/>
    </xf>
    <xf numFmtId="3" fontId="0" fillId="32" borderId="27" xfId="0" applyNumberFormat="1" applyFont="1" applyFill="1" applyBorder="1" applyAlignment="1" applyProtection="1">
      <alignment/>
      <protection locked="0"/>
    </xf>
    <xf numFmtId="3" fontId="0" fillId="32" borderId="39" xfId="0" applyNumberFormat="1" applyFont="1" applyFill="1" applyBorder="1" applyAlignment="1" applyProtection="1">
      <alignment/>
      <protection locked="0"/>
    </xf>
    <xf numFmtId="3" fontId="0" fillId="32" borderId="59" xfId="0" applyNumberFormat="1" applyFont="1" applyFill="1" applyBorder="1" applyAlignment="1" applyProtection="1">
      <alignment/>
      <protection locked="0"/>
    </xf>
    <xf numFmtId="3" fontId="0" fillId="4" borderId="36" xfId="0" applyNumberFormat="1" applyFont="1" applyFill="1" applyBorder="1" applyAlignment="1" applyProtection="1">
      <alignment/>
      <protection hidden="1"/>
    </xf>
    <xf numFmtId="3" fontId="0" fillId="4" borderId="26" xfId="0" applyNumberFormat="1" applyFont="1" applyFill="1" applyBorder="1" applyAlignment="1" applyProtection="1">
      <alignment/>
      <protection hidden="1"/>
    </xf>
    <xf numFmtId="3" fontId="0" fillId="4" borderId="38" xfId="0" applyNumberFormat="1" applyFont="1" applyFill="1" applyBorder="1" applyAlignment="1" applyProtection="1">
      <alignment/>
      <protection hidden="1"/>
    </xf>
    <xf numFmtId="3" fontId="0" fillId="33" borderId="125" xfId="0" applyNumberFormat="1" applyFont="1" applyFill="1" applyBorder="1" applyAlignment="1" applyProtection="1">
      <alignment horizontal="right" vertical="center"/>
      <protection hidden="1"/>
    </xf>
    <xf numFmtId="3" fontId="0" fillId="33" borderId="126" xfId="0" applyNumberFormat="1" applyFont="1" applyFill="1" applyBorder="1" applyAlignment="1" applyProtection="1">
      <alignment horizontal="right" vertical="center"/>
      <protection hidden="1"/>
    </xf>
    <xf numFmtId="3" fontId="0" fillId="33" borderId="127" xfId="0" applyNumberFormat="1" applyFont="1" applyFill="1" applyBorder="1" applyAlignment="1" applyProtection="1">
      <alignment horizontal="right" vertical="center"/>
      <protection hidden="1"/>
    </xf>
    <xf numFmtId="3" fontId="0" fillId="33" borderId="128" xfId="0" applyNumberFormat="1" applyFont="1" applyFill="1" applyBorder="1" applyAlignment="1" applyProtection="1">
      <alignment horizontal="right" vertical="center"/>
      <protection hidden="1"/>
    </xf>
    <xf numFmtId="3" fontId="0" fillId="33" borderId="21" xfId="0" applyNumberFormat="1" applyFont="1" applyFill="1" applyBorder="1" applyAlignment="1" applyProtection="1">
      <alignment horizontal="right" vertical="center"/>
      <protection hidden="1"/>
    </xf>
    <xf numFmtId="3" fontId="0" fillId="33" borderId="22" xfId="0" applyNumberFormat="1" applyFont="1" applyFill="1" applyBorder="1" applyAlignment="1" applyProtection="1">
      <alignment horizontal="right" vertical="center"/>
      <protection hidden="1"/>
    </xf>
    <xf numFmtId="3" fontId="0" fillId="33" borderId="110" xfId="0" applyNumberFormat="1" applyFont="1" applyFill="1" applyBorder="1" applyAlignment="1" applyProtection="1">
      <alignment horizontal="right" vertical="center"/>
      <protection hidden="1"/>
    </xf>
    <xf numFmtId="3" fontId="0" fillId="32" borderId="44" xfId="0" applyNumberFormat="1" applyFont="1" applyFill="1" applyBorder="1" applyAlignment="1" applyProtection="1">
      <alignment horizontal="right" vertical="center"/>
      <protection locked="0"/>
    </xf>
    <xf numFmtId="3" fontId="0" fillId="32" borderId="129" xfId="0" applyNumberFormat="1" applyFont="1" applyFill="1" applyBorder="1" applyAlignment="1" applyProtection="1">
      <alignment horizontal="right" vertical="center"/>
      <protection locked="0"/>
    </xf>
    <xf numFmtId="3" fontId="0" fillId="32" borderId="45" xfId="0" applyNumberFormat="1" applyFont="1" applyFill="1" applyBorder="1" applyAlignment="1" applyProtection="1">
      <alignment horizontal="right" vertical="center"/>
      <protection locked="0"/>
    </xf>
    <xf numFmtId="3" fontId="0" fillId="32" borderId="130" xfId="0" applyNumberFormat="1" applyFont="1" applyFill="1" applyBorder="1" applyAlignment="1" applyProtection="1">
      <alignment horizontal="right" vertical="center"/>
      <protection locked="0"/>
    </xf>
    <xf numFmtId="3" fontId="0" fillId="32" borderId="29" xfId="0" applyNumberFormat="1" applyFont="1" applyFill="1" applyBorder="1" applyAlignment="1" applyProtection="1">
      <alignment horizontal="right" vertical="center"/>
      <protection locked="0"/>
    </xf>
    <xf numFmtId="3" fontId="0" fillId="32" borderId="30" xfId="0" applyNumberFormat="1" applyFont="1" applyFill="1" applyBorder="1" applyAlignment="1" applyProtection="1">
      <alignment horizontal="right" vertical="center"/>
      <protection locked="0"/>
    </xf>
    <xf numFmtId="3" fontId="0" fillId="32" borderId="26" xfId="0" applyNumberFormat="1" applyFont="1" applyFill="1" applyBorder="1" applyAlignment="1" applyProtection="1">
      <alignment horizontal="right" vertical="center"/>
      <protection locked="0"/>
    </xf>
    <xf numFmtId="3" fontId="0" fillId="32" borderId="32" xfId="0" applyNumberFormat="1" applyFont="1" applyFill="1" applyBorder="1" applyAlignment="1" applyProtection="1">
      <alignment horizontal="right" vertical="center"/>
      <protection locked="0"/>
    </xf>
    <xf numFmtId="3" fontId="0" fillId="32" borderId="91" xfId="0" applyNumberFormat="1" applyFont="1" applyFill="1" applyBorder="1" applyAlignment="1" applyProtection="1">
      <alignment horizontal="right" vertical="center"/>
      <protection locked="0"/>
    </xf>
    <xf numFmtId="3" fontId="0" fillId="32" borderId="36" xfId="0" applyNumberFormat="1" applyFont="1" applyFill="1" applyBorder="1" applyAlignment="1" applyProtection="1">
      <alignment horizontal="right" vertical="center"/>
      <protection locked="0"/>
    </xf>
    <xf numFmtId="3" fontId="0" fillId="32" borderId="23" xfId="0" applyNumberFormat="1" applyFont="1" applyFill="1" applyBorder="1" applyAlignment="1" applyProtection="1">
      <alignment horizontal="right" vertical="center"/>
      <protection locked="0"/>
    </xf>
    <xf numFmtId="3" fontId="0" fillId="32" borderId="38" xfId="0" applyNumberFormat="1" applyFont="1" applyFill="1" applyBorder="1" applyAlignment="1" applyProtection="1">
      <alignment horizontal="right" vertical="center"/>
      <protection locked="0"/>
    </xf>
    <xf numFmtId="3" fontId="0" fillId="32" borderId="43" xfId="0" applyNumberFormat="1" applyFont="1" applyFill="1" applyBorder="1" applyAlignment="1" applyProtection="1">
      <alignment horizontal="right" vertical="center"/>
      <protection locked="0"/>
    </xf>
    <xf numFmtId="3" fontId="0" fillId="32" borderId="33" xfId="0" applyNumberFormat="1" applyFont="1" applyFill="1" applyBorder="1" applyAlignment="1" applyProtection="1">
      <alignment horizontal="right" vertical="center"/>
      <protection locked="0"/>
    </xf>
    <xf numFmtId="3" fontId="0" fillId="32" borderId="99" xfId="0" applyNumberFormat="1" applyFont="1" applyFill="1" applyBorder="1" applyAlignment="1" applyProtection="1">
      <alignment horizontal="right" vertical="center"/>
      <protection locked="0"/>
    </xf>
    <xf numFmtId="0" fontId="0" fillId="32" borderId="26" xfId="0" applyFont="1" applyFill="1" applyBorder="1" applyAlignment="1" applyProtection="1">
      <alignment horizontal="right" vertical="center"/>
      <protection locked="0"/>
    </xf>
    <xf numFmtId="0" fontId="0" fillId="32" borderId="38" xfId="0" applyFont="1" applyFill="1" applyBorder="1" applyAlignment="1" applyProtection="1">
      <alignment horizontal="right" vertical="center"/>
      <protection locked="0"/>
    </xf>
    <xf numFmtId="3" fontId="0" fillId="32" borderId="26" xfId="0" applyNumberFormat="1" applyFont="1" applyFill="1" applyBorder="1" applyAlignment="1" applyProtection="1">
      <alignment horizontal="center" vertical="center"/>
      <protection locked="0"/>
    </xf>
    <xf numFmtId="3" fontId="0" fillId="4" borderId="78" xfId="0" applyNumberFormat="1" applyFont="1" applyFill="1" applyBorder="1" applyAlignment="1" applyProtection="1">
      <alignment horizontal="right" vertical="center"/>
      <protection hidden="1"/>
    </xf>
    <xf numFmtId="3" fontId="0" fillId="4" borderId="68" xfId="0" applyNumberFormat="1" applyFont="1" applyFill="1" applyBorder="1" applyAlignment="1" applyProtection="1">
      <alignment horizontal="right" vertical="center"/>
      <protection hidden="1"/>
    </xf>
    <xf numFmtId="3" fontId="0" fillId="4" borderId="28" xfId="0" applyNumberFormat="1" applyFont="1" applyFill="1" applyBorder="1" applyAlignment="1" applyProtection="1">
      <alignment horizontal="right" vertical="center"/>
      <protection hidden="1"/>
    </xf>
    <xf numFmtId="3" fontId="0" fillId="33" borderId="131" xfId="0" applyNumberFormat="1" applyFont="1" applyFill="1" applyBorder="1" applyAlignment="1" applyProtection="1">
      <alignment horizontal="right" vertical="center"/>
      <protection hidden="1"/>
    </xf>
    <xf numFmtId="3" fontId="0" fillId="33" borderId="54" xfId="0" applyNumberFormat="1" applyFont="1" applyFill="1" applyBorder="1" applyAlignment="1" applyProtection="1">
      <alignment horizontal="right" vertical="center"/>
      <protection hidden="1"/>
    </xf>
    <xf numFmtId="3" fontId="0" fillId="33" borderId="46" xfId="0" applyNumberFormat="1" applyFont="1" applyFill="1" applyBorder="1" applyAlignment="1" applyProtection="1">
      <alignment horizontal="right" vertical="center"/>
      <protection hidden="1"/>
    </xf>
    <xf numFmtId="3" fontId="0" fillId="33" borderId="132" xfId="0" applyNumberFormat="1" applyFont="1" applyFill="1" applyBorder="1" applyAlignment="1" applyProtection="1">
      <alignment horizontal="right" vertical="center"/>
      <protection hidden="1"/>
    </xf>
    <xf numFmtId="2" fontId="0" fillId="33" borderId="47" xfId="0" applyNumberFormat="1" applyFont="1" applyFill="1" applyBorder="1" applyAlignment="1" applyProtection="1">
      <alignment horizontal="right" vertical="center"/>
      <protection hidden="1"/>
    </xf>
    <xf numFmtId="2" fontId="0" fillId="33" borderId="98" xfId="0" applyNumberFormat="1" applyFont="1" applyFill="1" applyBorder="1" applyAlignment="1" applyProtection="1">
      <alignment horizontal="right" vertical="center"/>
      <protection hidden="1"/>
    </xf>
    <xf numFmtId="4" fontId="0" fillId="33" borderId="47" xfId="0" applyNumberFormat="1" applyFont="1" applyFill="1" applyBorder="1" applyAlignment="1" applyProtection="1">
      <alignment horizontal="right" vertical="center"/>
      <protection hidden="1"/>
    </xf>
    <xf numFmtId="3" fontId="0" fillId="33" borderId="133" xfId="0" applyNumberFormat="1" applyFont="1" applyFill="1" applyBorder="1" applyAlignment="1" applyProtection="1">
      <alignment horizontal="right" vertical="center"/>
      <protection hidden="1"/>
    </xf>
    <xf numFmtId="0" fontId="0" fillId="33" borderId="53" xfId="0" applyFont="1" applyFill="1" applyBorder="1" applyAlignment="1" applyProtection="1">
      <alignment horizontal="right" vertical="center"/>
      <protection/>
    </xf>
    <xf numFmtId="0" fontId="0" fillId="33" borderId="54" xfId="0" applyFont="1" applyFill="1" applyBorder="1" applyAlignment="1" applyProtection="1">
      <alignment horizontal="right" vertical="center"/>
      <protection/>
    </xf>
    <xf numFmtId="0" fontId="0" fillId="33" borderId="55" xfId="0" applyFont="1" applyFill="1" applyBorder="1" applyAlignment="1" applyProtection="1">
      <alignment horizontal="right" vertical="center"/>
      <protection/>
    </xf>
    <xf numFmtId="3" fontId="0" fillId="33" borderId="53" xfId="0" applyNumberFormat="1" applyFont="1" applyFill="1" applyBorder="1" applyAlignment="1" applyProtection="1">
      <alignment horizontal="right" vertical="center"/>
      <protection hidden="1"/>
    </xf>
    <xf numFmtId="4" fontId="0" fillId="33" borderId="103" xfId="0" applyNumberFormat="1" applyFont="1" applyFill="1" applyBorder="1" applyAlignment="1" applyProtection="1">
      <alignment horizontal="right" vertical="center"/>
      <protection hidden="1"/>
    </xf>
    <xf numFmtId="0" fontId="0" fillId="33" borderId="91" xfId="0" applyFont="1" applyFill="1" applyBorder="1" applyAlignment="1" applyProtection="1">
      <alignment horizontal="right" vertical="center"/>
      <protection/>
    </xf>
    <xf numFmtId="0" fontId="0" fillId="33" borderId="38" xfId="0" applyFont="1" applyFill="1" applyBorder="1" applyAlignment="1" applyProtection="1">
      <alignment horizontal="right" vertical="center"/>
      <protection/>
    </xf>
    <xf numFmtId="0" fontId="0" fillId="33" borderId="39" xfId="0" applyFont="1" applyFill="1" applyBorder="1" applyAlignment="1" applyProtection="1">
      <alignment horizontal="right" vertical="center"/>
      <protection/>
    </xf>
    <xf numFmtId="3" fontId="0" fillId="33" borderId="134" xfId="0" applyNumberFormat="1" applyFont="1" applyFill="1" applyBorder="1" applyAlignment="1" applyProtection="1">
      <alignment horizontal="right" vertical="center"/>
      <protection hidden="1"/>
    </xf>
    <xf numFmtId="3" fontId="0" fillId="33" borderId="135" xfId="0" applyNumberFormat="1" applyFont="1" applyFill="1" applyBorder="1" applyAlignment="1" applyProtection="1">
      <alignment horizontal="right" vertical="center"/>
      <protection hidden="1"/>
    </xf>
    <xf numFmtId="3" fontId="0" fillId="33" borderId="93" xfId="0" applyNumberFormat="1" applyFont="1" applyFill="1" applyBorder="1" applyAlignment="1" applyProtection="1">
      <alignment horizontal="right" vertical="center"/>
      <protection hidden="1"/>
    </xf>
    <xf numFmtId="3" fontId="0" fillId="33" borderId="136" xfId="0" applyNumberFormat="1" applyFont="1" applyFill="1" applyBorder="1" applyAlignment="1" applyProtection="1">
      <alignment horizontal="right" vertical="center"/>
      <protection hidden="1"/>
    </xf>
    <xf numFmtId="4" fontId="0" fillId="33" borderId="137" xfId="0" applyNumberFormat="1" applyFont="1" applyFill="1" applyBorder="1" applyAlignment="1" applyProtection="1">
      <alignment horizontal="right" vertical="center"/>
      <protection hidden="1"/>
    </xf>
    <xf numFmtId="4" fontId="0" fillId="33" borderId="138" xfId="0" applyNumberFormat="1" applyFont="1" applyFill="1" applyBorder="1" applyAlignment="1" applyProtection="1">
      <alignment horizontal="right" vertical="center"/>
      <protection hidden="1"/>
    </xf>
    <xf numFmtId="4" fontId="0" fillId="33" borderId="139" xfId="0" applyNumberFormat="1" applyFont="1" applyFill="1" applyBorder="1" applyAlignment="1" applyProtection="1">
      <alignment horizontal="right" vertical="center"/>
      <protection hidden="1"/>
    </xf>
    <xf numFmtId="2" fontId="0" fillId="33" borderId="139" xfId="0" applyNumberFormat="1" applyFont="1" applyFill="1" applyBorder="1" applyAlignment="1" applyProtection="1">
      <alignment horizontal="right" vertical="center"/>
      <protection hidden="1"/>
    </xf>
    <xf numFmtId="2" fontId="0" fillId="33" borderId="137" xfId="0" applyNumberFormat="1" applyFont="1" applyFill="1" applyBorder="1" applyAlignment="1" applyProtection="1">
      <alignment horizontal="right" vertical="center"/>
      <protection hidden="1"/>
    </xf>
    <xf numFmtId="3" fontId="0" fillId="33" borderId="140" xfId="0" applyNumberFormat="1" applyFont="1" applyFill="1" applyBorder="1" applyAlignment="1" applyProtection="1">
      <alignment horizontal="right" vertical="center"/>
      <protection/>
    </xf>
    <xf numFmtId="0" fontId="0" fillId="33" borderId="135" xfId="0" applyFont="1" applyFill="1" applyBorder="1" applyAlignment="1" applyProtection="1">
      <alignment horizontal="right" vertical="center"/>
      <protection/>
    </xf>
    <xf numFmtId="0" fontId="0" fillId="33" borderId="141" xfId="0" applyFont="1" applyFill="1" applyBorder="1" applyAlignment="1" applyProtection="1">
      <alignment horizontal="right" vertical="center"/>
      <protection/>
    </xf>
    <xf numFmtId="3" fontId="0" fillId="33" borderId="41" xfId="0" applyNumberFormat="1" applyFont="1" applyFill="1" applyBorder="1" applyAlignment="1" applyProtection="1">
      <alignment horizontal="right" vertical="center"/>
      <protection hidden="1"/>
    </xf>
    <xf numFmtId="3" fontId="0" fillId="33" borderId="52" xfId="0" applyNumberFormat="1" applyFont="1" applyFill="1" applyBorder="1" applyAlignment="1" applyProtection="1">
      <alignment horizontal="right" vertical="center"/>
      <protection hidden="1"/>
    </xf>
    <xf numFmtId="3" fontId="0" fillId="33" borderId="31" xfId="0" applyNumberFormat="1" applyFont="1" applyFill="1" applyBorder="1" applyAlignment="1" applyProtection="1">
      <alignment horizontal="right" vertical="center"/>
      <protection hidden="1"/>
    </xf>
    <xf numFmtId="2" fontId="0" fillId="33" borderId="42" xfId="0" applyNumberFormat="1" applyFont="1" applyFill="1" applyBorder="1" applyAlignment="1" applyProtection="1">
      <alignment horizontal="right" vertical="center"/>
      <protection hidden="1"/>
    </xf>
    <xf numFmtId="2" fontId="0" fillId="33" borderId="32" xfId="0" applyNumberFormat="1" applyFont="1" applyFill="1" applyBorder="1" applyAlignment="1" applyProtection="1">
      <alignment horizontal="right" vertical="center"/>
      <protection hidden="1"/>
    </xf>
    <xf numFmtId="2" fontId="0" fillId="33" borderId="48" xfId="0" applyNumberFormat="1" applyFont="1" applyFill="1" applyBorder="1" applyAlignment="1" applyProtection="1">
      <alignment horizontal="right" vertical="center"/>
      <protection hidden="1"/>
    </xf>
    <xf numFmtId="3" fontId="0" fillId="33" borderId="29" xfId="0" applyNumberFormat="1" applyFont="1" applyFill="1" applyBorder="1" applyAlignment="1" applyProtection="1">
      <alignment horizontal="right" vertical="center"/>
      <protection hidden="1"/>
    </xf>
    <xf numFmtId="2" fontId="0" fillId="33" borderId="33" xfId="0" applyNumberFormat="1" applyFont="1" applyFill="1" applyBorder="1" applyAlignment="1" applyProtection="1">
      <alignment horizontal="right" vertical="center"/>
      <protection hidden="1"/>
    </xf>
    <xf numFmtId="2" fontId="0" fillId="33" borderId="99" xfId="0" applyNumberFormat="1" applyFont="1" applyFill="1" applyBorder="1" applyAlignment="1" applyProtection="1">
      <alignment horizontal="right" vertical="center"/>
      <protection hidden="1"/>
    </xf>
    <xf numFmtId="4" fontId="0" fillId="33" borderId="32" xfId="0" applyNumberFormat="1" applyFont="1" applyFill="1" applyBorder="1" applyAlignment="1" applyProtection="1">
      <alignment horizontal="right" vertical="center"/>
      <protection hidden="1"/>
    </xf>
    <xf numFmtId="4" fontId="0" fillId="33" borderId="48" xfId="0" applyNumberFormat="1" applyFont="1" applyFill="1" applyBorder="1" applyAlignment="1" applyProtection="1">
      <alignment horizontal="right" vertical="center"/>
      <protection hidden="1"/>
    </xf>
    <xf numFmtId="0" fontId="0" fillId="33" borderId="52" xfId="0" applyFont="1" applyFill="1" applyBorder="1" applyAlignment="1" applyProtection="1">
      <alignment horizontal="right" vertical="center"/>
      <protection/>
    </xf>
    <xf numFmtId="0" fontId="0" fillId="33" borderId="45" xfId="0" applyFont="1" applyFill="1" applyBorder="1" applyAlignment="1" applyProtection="1">
      <alignment horizontal="right" vertical="center"/>
      <protection/>
    </xf>
    <xf numFmtId="0" fontId="0" fillId="33" borderId="27" xfId="0" applyFont="1" applyFill="1" applyBorder="1" applyAlignment="1" applyProtection="1">
      <alignment horizontal="right" vertical="center"/>
      <protection/>
    </xf>
    <xf numFmtId="1" fontId="0" fillId="32" borderId="78" xfId="0" applyNumberFormat="1" applyFont="1" applyFill="1" applyBorder="1" applyAlignment="1" applyProtection="1">
      <alignment horizontal="center" vertical="center"/>
      <protection locked="0"/>
    </xf>
    <xf numFmtId="0" fontId="0" fillId="32" borderId="23" xfId="0" applyFont="1" applyFill="1" applyBorder="1" applyAlignment="1" applyProtection="1">
      <alignment horizontal="center" vertical="center"/>
      <protection locked="0"/>
    </xf>
    <xf numFmtId="49" fontId="0" fillId="3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51" xfId="0" applyFont="1" applyFill="1" applyBorder="1" applyAlignment="1" applyProtection="1">
      <alignment horizontal="center" vertical="center" wrapText="1"/>
      <protection locked="0"/>
    </xf>
    <xf numFmtId="1" fontId="0" fillId="32" borderId="68" xfId="0" applyNumberFormat="1" applyFont="1" applyFill="1" applyBorder="1" applyAlignment="1" applyProtection="1">
      <alignment horizontal="center" vertical="center"/>
      <protection locked="0"/>
    </xf>
    <xf numFmtId="0" fontId="0" fillId="32" borderId="26" xfId="0" applyFont="1" applyFill="1" applyBorder="1" applyAlignment="1" applyProtection="1">
      <alignment horizontal="center" vertical="center"/>
      <protection locked="0"/>
    </xf>
    <xf numFmtId="49" fontId="0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27" xfId="0" applyFont="1" applyFill="1" applyBorder="1" applyAlignment="1" applyProtection="1">
      <alignment horizontal="center" vertical="center" wrapText="1"/>
      <protection locked="0"/>
    </xf>
    <xf numFmtId="1" fontId="0" fillId="32" borderId="73" xfId="0" applyNumberFormat="1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49" fontId="0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6" xfId="0" applyFont="1" applyFill="1" applyBorder="1" applyAlignment="1" applyProtection="1">
      <alignment horizontal="center" vertical="center" wrapText="1"/>
      <protection locked="0"/>
    </xf>
    <xf numFmtId="3" fontId="0" fillId="32" borderId="23" xfId="0" applyNumberFormat="1" applyFont="1" applyFill="1" applyBorder="1" applyAlignment="1" applyProtection="1">
      <alignment horizontal="center" vertical="center"/>
      <protection locked="0"/>
    </xf>
    <xf numFmtId="3" fontId="0" fillId="32" borderId="15" xfId="0" applyNumberFormat="1" applyFont="1" applyFill="1" applyBorder="1" applyAlignment="1" applyProtection="1">
      <alignment horizontal="center" vertical="center"/>
      <protection locked="0"/>
    </xf>
    <xf numFmtId="2" fontId="0" fillId="33" borderId="51" xfId="0" applyNumberFormat="1" applyFont="1" applyFill="1" applyBorder="1" applyAlignment="1" applyProtection="1">
      <alignment horizontal="center" vertical="center"/>
      <protection hidden="1"/>
    </xf>
    <xf numFmtId="2" fontId="0" fillId="33" borderId="16" xfId="0" applyNumberFormat="1" applyFont="1" applyFill="1" applyBorder="1" applyAlignment="1" applyProtection="1">
      <alignment horizontal="center" vertical="center"/>
      <protection hidden="1"/>
    </xf>
    <xf numFmtId="3" fontId="0" fillId="32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hidden="1"/>
    </xf>
    <xf numFmtId="3" fontId="38" fillId="33" borderId="70" xfId="0" applyNumberFormat="1" applyFont="1" applyFill="1" applyBorder="1" applyAlignment="1" applyProtection="1">
      <alignment horizontal="right" vertical="center" wrapText="1"/>
      <protection hidden="1"/>
    </xf>
    <xf numFmtId="3" fontId="39" fillId="33" borderId="44" xfId="0" applyNumberFormat="1" applyFont="1" applyFill="1" applyBorder="1" applyAlignment="1" applyProtection="1">
      <alignment horizontal="right" vertical="center"/>
      <protection hidden="1"/>
    </xf>
    <xf numFmtId="3" fontId="39" fillId="4" borderId="23" xfId="0" applyNumberFormat="1" applyFont="1" applyFill="1" applyBorder="1" applyAlignment="1" applyProtection="1">
      <alignment horizontal="right" vertical="center"/>
      <protection hidden="1"/>
    </xf>
    <xf numFmtId="0" fontId="21" fillId="32" borderId="94" xfId="0" applyFont="1" applyFill="1" applyBorder="1" applyAlignment="1" applyProtection="1">
      <alignment vertical="center"/>
      <protection locked="0"/>
    </xf>
    <xf numFmtId="3" fontId="32" fillId="4" borderId="12" xfId="0" applyNumberFormat="1" applyFont="1" applyFill="1" applyBorder="1" applyAlignment="1" applyProtection="1">
      <alignment vertical="center" wrapText="1"/>
      <protection hidden="1"/>
    </xf>
    <xf numFmtId="0" fontId="3" fillId="0" borderId="61" xfId="0" applyFont="1" applyBorder="1" applyAlignment="1" applyProtection="1">
      <alignment horizontal="center" vertical="center" wrapText="1"/>
      <protection/>
    </xf>
    <xf numFmtId="3" fontId="0" fillId="0" borderId="0" xfId="0" applyNumberFormat="1" applyFill="1" applyAlignment="1" applyProtection="1">
      <alignment horizontal="right" vertical="center"/>
      <protection/>
    </xf>
    <xf numFmtId="3" fontId="21" fillId="32" borderId="15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hidden="1"/>
    </xf>
    <xf numFmtId="0" fontId="33" fillId="0" borderId="88" xfId="0" applyFont="1" applyBorder="1" applyAlignment="1" applyProtection="1">
      <alignment horizontal="center" vertical="center" wrapText="1"/>
      <protection hidden="1"/>
    </xf>
    <xf numFmtId="0" fontId="33" fillId="0" borderId="94" xfId="0" applyFont="1" applyBorder="1" applyAlignment="1" applyProtection="1">
      <alignment horizontal="center" vertical="center" wrapText="1"/>
      <protection hidden="1"/>
    </xf>
    <xf numFmtId="0" fontId="0" fillId="32" borderId="68" xfId="0" applyFont="1" applyFill="1" applyBorder="1" applyAlignment="1" applyProtection="1">
      <alignment/>
      <protection locked="0"/>
    </xf>
    <xf numFmtId="0" fontId="0" fillId="32" borderId="26" xfId="0" applyFont="1" applyFill="1" applyBorder="1" applyAlignment="1" applyProtection="1">
      <alignment/>
      <protection locked="0"/>
    </xf>
    <xf numFmtId="0" fontId="0" fillId="32" borderId="27" xfId="0" applyFont="1" applyFill="1" applyBorder="1" applyAlignment="1" applyProtection="1">
      <alignment/>
      <protection locked="0"/>
    </xf>
    <xf numFmtId="0" fontId="0" fillId="32" borderId="21" xfId="0" applyFont="1" applyFill="1" applyBorder="1" applyAlignment="1" applyProtection="1">
      <alignment/>
      <protection locked="0"/>
    </xf>
    <xf numFmtId="0" fontId="0" fillId="32" borderId="22" xfId="0" applyFont="1" applyFill="1" applyBorder="1" applyAlignment="1" applyProtection="1">
      <alignment/>
      <protection locked="0"/>
    </xf>
    <xf numFmtId="0" fontId="0" fillId="32" borderId="110" xfId="0" applyFont="1" applyFill="1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/>
      <protection locked="0"/>
    </xf>
    <xf numFmtId="49" fontId="0" fillId="32" borderId="6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3" xfId="53" applyFont="1" applyFill="1" applyBorder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/>
    </xf>
    <xf numFmtId="3" fontId="39" fillId="33" borderId="45" xfId="0" applyNumberFormat="1" applyFont="1" applyFill="1" applyBorder="1" applyAlignment="1" applyProtection="1">
      <alignment horizontal="right" vertical="center"/>
      <protection hidden="1"/>
    </xf>
    <xf numFmtId="3" fontId="39" fillId="4" borderId="26" xfId="0" applyNumberFormat="1" applyFont="1" applyFill="1" applyBorder="1" applyAlignment="1" applyProtection="1">
      <alignment horizontal="right" vertical="center"/>
      <protection hidden="1"/>
    </xf>
    <xf numFmtId="49" fontId="0" fillId="32" borderId="21" xfId="0" applyNumberFormat="1" applyFont="1" applyFill="1" applyBorder="1" applyAlignment="1" applyProtection="1">
      <alignment vertical="center" wrapText="1"/>
      <protection locked="0"/>
    </xf>
    <xf numFmtId="49" fontId="0" fillId="32" borderId="22" xfId="0" applyNumberFormat="1" applyFont="1" applyFill="1" applyBorder="1" applyAlignment="1" applyProtection="1">
      <alignment vertical="center" wrapText="1"/>
      <protection locked="0"/>
    </xf>
    <xf numFmtId="1" fontId="0" fillId="32" borderId="22" xfId="0" applyNumberFormat="1" applyFont="1" applyFill="1" applyBorder="1" applyAlignment="1" applyProtection="1">
      <alignment horizontal="center" vertical="center"/>
      <protection locked="0"/>
    </xf>
    <xf numFmtId="49" fontId="0" fillId="32" borderId="36" xfId="0" applyNumberFormat="1" applyFont="1" applyFill="1" applyBorder="1" applyAlignment="1" applyProtection="1">
      <alignment vertical="center" wrapText="1"/>
      <protection locked="0"/>
    </xf>
    <xf numFmtId="1" fontId="0" fillId="32" borderId="36" xfId="0" applyNumberFormat="1" applyFont="1" applyFill="1" applyBorder="1" applyAlignment="1" applyProtection="1">
      <alignment horizontal="center" vertical="center"/>
      <protection locked="0"/>
    </xf>
    <xf numFmtId="1" fontId="0" fillId="32" borderId="21" xfId="0" applyNumberFormat="1" applyFont="1" applyFill="1" applyBorder="1" applyAlignment="1" applyProtection="1">
      <alignment horizontal="center" vertical="center"/>
      <protection locked="0"/>
    </xf>
    <xf numFmtId="0" fontId="0" fillId="32" borderId="22" xfId="0" applyFont="1" applyFill="1" applyBorder="1" applyAlignment="1" applyProtection="1">
      <alignment horizontal="center" vertical="center"/>
      <protection locked="0"/>
    </xf>
    <xf numFmtId="49" fontId="0" fillId="32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10" xfId="0" applyFont="1" applyFill="1" applyBorder="1" applyAlignment="1" applyProtection="1">
      <alignment horizontal="center" vertical="center" wrapText="1"/>
      <protection locked="0"/>
    </xf>
    <xf numFmtId="1" fontId="0" fillId="32" borderId="115" xfId="0" applyNumberFormat="1" applyFont="1" applyFill="1" applyBorder="1" applyAlignment="1" applyProtection="1">
      <alignment horizontal="center" vertical="center"/>
      <protection locked="0"/>
    </xf>
    <xf numFmtId="49" fontId="0" fillId="32" borderId="118" xfId="0" applyNumberFormat="1" applyFont="1" applyFill="1" applyBorder="1" applyAlignment="1" applyProtection="1">
      <alignment vertical="center" wrapText="1"/>
      <protection locked="0"/>
    </xf>
    <xf numFmtId="1" fontId="0" fillId="32" borderId="118" xfId="0" applyNumberFormat="1" applyFont="1" applyFill="1" applyBorder="1" applyAlignment="1" applyProtection="1">
      <alignment horizontal="center" vertical="center"/>
      <protection locked="0"/>
    </xf>
    <xf numFmtId="0" fontId="0" fillId="32" borderId="118" xfId="0" applyFont="1" applyFill="1" applyBorder="1" applyAlignment="1" applyProtection="1">
      <alignment horizontal="center" vertical="center"/>
      <protection locked="0"/>
    </xf>
    <xf numFmtId="49" fontId="0" fillId="32" borderId="118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42" xfId="0" applyFont="1" applyFill="1" applyBorder="1" applyAlignment="1" applyProtection="1">
      <alignment horizontal="center" vertical="center" wrapText="1"/>
      <protection locked="0"/>
    </xf>
    <xf numFmtId="1" fontId="0" fillId="32" borderId="143" xfId="0" applyNumberFormat="1" applyFont="1" applyFill="1" applyBorder="1" applyAlignment="1" applyProtection="1">
      <alignment horizontal="center" vertical="center"/>
      <protection locked="0"/>
    </xf>
    <xf numFmtId="49" fontId="0" fillId="32" borderId="144" xfId="0" applyNumberFormat="1" applyFont="1" applyFill="1" applyBorder="1" applyAlignment="1" applyProtection="1">
      <alignment vertical="center" wrapText="1"/>
      <protection locked="0"/>
    </xf>
    <xf numFmtId="1" fontId="0" fillId="32" borderId="144" xfId="0" applyNumberFormat="1" applyFont="1" applyFill="1" applyBorder="1" applyAlignment="1" applyProtection="1">
      <alignment horizontal="center" vertical="center"/>
      <protection locked="0"/>
    </xf>
    <xf numFmtId="0" fontId="0" fillId="32" borderId="144" xfId="0" applyFont="1" applyFill="1" applyBorder="1" applyAlignment="1" applyProtection="1">
      <alignment horizontal="center" vertical="center"/>
      <protection locked="0"/>
    </xf>
    <xf numFmtId="49" fontId="0" fillId="32" borderId="144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45" xfId="0" applyFont="1" applyFill="1" applyBorder="1" applyAlignment="1" applyProtection="1">
      <alignment horizontal="center" vertical="center" wrapText="1"/>
      <protection locked="0"/>
    </xf>
    <xf numFmtId="0" fontId="0" fillId="32" borderId="36" xfId="0" applyFont="1" applyFill="1" applyBorder="1" applyAlignment="1" applyProtection="1">
      <alignment horizontal="center" vertical="center"/>
      <protection locked="0"/>
    </xf>
    <xf numFmtId="0" fontId="0" fillId="32" borderId="146" xfId="0" applyFont="1" applyFill="1" applyBorder="1" applyAlignment="1" applyProtection="1">
      <alignment horizontal="center" vertical="center"/>
      <protection locked="0"/>
    </xf>
    <xf numFmtId="49" fontId="0" fillId="32" borderId="146" xfId="0" applyNumberFormat="1" applyFont="1" applyFill="1" applyBorder="1" applyAlignment="1" applyProtection="1">
      <alignment vertical="center" wrapText="1"/>
      <protection locked="0"/>
    </xf>
    <xf numFmtId="1" fontId="0" fillId="32" borderId="147" xfId="0" applyNumberFormat="1" applyFont="1" applyFill="1" applyBorder="1" applyAlignment="1" applyProtection="1">
      <alignment horizontal="center" vertical="center"/>
      <protection locked="0"/>
    </xf>
    <xf numFmtId="49" fontId="0" fillId="32" borderId="148" xfId="0" applyNumberFormat="1" applyFont="1" applyFill="1" applyBorder="1" applyAlignment="1" applyProtection="1">
      <alignment vertical="center" wrapText="1"/>
      <protection locked="0"/>
    </xf>
    <xf numFmtId="1" fontId="0" fillId="32" borderId="148" xfId="0" applyNumberFormat="1" applyFont="1" applyFill="1" applyBorder="1" applyAlignment="1" applyProtection="1">
      <alignment horizontal="center" vertical="center"/>
      <protection locked="0"/>
    </xf>
    <xf numFmtId="0" fontId="0" fillId="32" borderId="148" xfId="0" applyFont="1" applyFill="1" applyBorder="1" applyAlignment="1" applyProtection="1">
      <alignment horizontal="center" vertical="center"/>
      <protection locked="0"/>
    </xf>
    <xf numFmtId="0" fontId="0" fillId="32" borderId="14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32" borderId="0" xfId="0" applyFont="1" applyFill="1" applyAlignment="1" applyProtection="1">
      <alignment horizontal="left"/>
      <protection locked="0"/>
    </xf>
    <xf numFmtId="3" fontId="0" fillId="32" borderId="66" xfId="53" applyNumberFormat="1" applyFont="1" applyFill="1" applyBorder="1" applyAlignment="1" applyProtection="1">
      <alignment horizontal="center" vertical="center"/>
      <protection locked="0"/>
    </xf>
    <xf numFmtId="3" fontId="0" fillId="32" borderId="76" xfId="53" applyNumberFormat="1" applyFont="1" applyFill="1" applyBorder="1" applyAlignment="1" applyProtection="1">
      <alignment horizontal="center" vertical="center"/>
      <protection locked="0"/>
    </xf>
    <xf numFmtId="3" fontId="0" fillId="4" borderId="78" xfId="53" applyNumberFormat="1" applyFont="1" applyFill="1" applyBorder="1" applyAlignment="1" applyProtection="1">
      <alignment horizontal="center" vertical="center"/>
      <protection hidden="1"/>
    </xf>
    <xf numFmtId="3" fontId="0" fillId="4" borderId="51" xfId="53" applyNumberFormat="1" applyFont="1" applyFill="1" applyBorder="1" applyAlignment="1" applyProtection="1">
      <alignment horizontal="center" vertical="center"/>
      <protection hidden="1"/>
    </xf>
    <xf numFmtId="0" fontId="6" fillId="32" borderId="150" xfId="53" applyFont="1" applyFill="1" applyBorder="1" applyAlignment="1" applyProtection="1">
      <alignment horizontal="left" vertical="center" wrapText="1"/>
      <protection locked="0"/>
    </xf>
    <xf numFmtId="0" fontId="6" fillId="32" borderId="86" xfId="53" applyFont="1" applyFill="1" applyBorder="1" applyAlignment="1" applyProtection="1">
      <alignment horizontal="left" vertical="center" wrapText="1"/>
      <protection locked="0"/>
    </xf>
    <xf numFmtId="0" fontId="0" fillId="0" borderId="66" xfId="53" applyFont="1" applyFill="1" applyBorder="1" applyAlignment="1" applyProtection="1">
      <alignment horizontal="left" vertical="center"/>
      <protection hidden="1"/>
    </xf>
    <xf numFmtId="0" fontId="0" fillId="0" borderId="76" xfId="53" applyFont="1" applyFill="1" applyBorder="1" applyAlignment="1" applyProtection="1">
      <alignment horizontal="left" vertical="center"/>
      <protection hidden="1"/>
    </xf>
    <xf numFmtId="0" fontId="0" fillId="0" borderId="67" xfId="53" applyFont="1" applyFill="1" applyBorder="1" applyAlignment="1" applyProtection="1">
      <alignment horizontal="left" vertical="center"/>
      <protection hidden="1"/>
    </xf>
    <xf numFmtId="0" fontId="0" fillId="0" borderId="28" xfId="53" applyFill="1" applyBorder="1" applyAlignment="1" applyProtection="1">
      <alignment horizontal="left" vertical="center"/>
      <protection hidden="1"/>
    </xf>
    <xf numFmtId="0" fontId="0" fillId="0" borderId="0" xfId="53" applyFill="1" applyAlignment="1" applyProtection="1">
      <alignment horizontal="right"/>
      <protection hidden="1"/>
    </xf>
    <xf numFmtId="0" fontId="0" fillId="0" borderId="64" xfId="53" applyFill="1" applyBorder="1" applyAlignment="1" applyProtection="1">
      <alignment horizontal="left" vertical="center"/>
      <protection hidden="1"/>
    </xf>
    <xf numFmtId="0" fontId="0" fillId="0" borderId="72" xfId="53" applyFill="1" applyBorder="1" applyAlignment="1" applyProtection="1">
      <alignment horizontal="left" vertical="center"/>
      <protection hidden="1"/>
    </xf>
    <xf numFmtId="0" fontId="20" fillId="0" borderId="13" xfId="53" applyFont="1" applyFill="1" applyBorder="1" applyAlignment="1" applyProtection="1">
      <alignment horizontal="center" vertical="center" wrapText="1"/>
      <protection hidden="1"/>
    </xf>
    <xf numFmtId="0" fontId="20" fillId="0" borderId="60" xfId="53" applyFont="1" applyFill="1" applyBorder="1" applyAlignment="1" applyProtection="1">
      <alignment horizontal="center" vertical="center" wrapText="1"/>
      <protection hidden="1"/>
    </xf>
    <xf numFmtId="3" fontId="0" fillId="32" borderId="74" xfId="53" applyNumberFormat="1" applyFont="1" applyFill="1" applyBorder="1" applyAlignment="1" applyProtection="1">
      <alignment horizontal="center" vertical="center"/>
      <protection locked="0"/>
    </xf>
    <xf numFmtId="3" fontId="0" fillId="32" borderId="75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/>
      <protection hidden="1"/>
    </xf>
    <xf numFmtId="3" fontId="0" fillId="32" borderId="67" xfId="53" applyNumberFormat="1" applyFont="1" applyFill="1" applyBorder="1" applyAlignment="1" applyProtection="1">
      <alignment horizontal="center" vertical="center"/>
      <protection locked="0"/>
    </xf>
    <xf numFmtId="3" fontId="0" fillId="32" borderId="39" xfId="53" applyNumberFormat="1" applyFont="1" applyFill="1" applyBorder="1" applyAlignment="1" applyProtection="1">
      <alignment horizontal="center" vertical="center"/>
      <protection locked="0"/>
    </xf>
    <xf numFmtId="3" fontId="0" fillId="32" borderId="134" xfId="53" applyNumberFormat="1" applyFont="1" applyFill="1" applyBorder="1" applyAlignment="1" applyProtection="1">
      <alignment horizontal="center" vertical="center"/>
      <protection locked="0"/>
    </xf>
    <xf numFmtId="3" fontId="0" fillId="32" borderId="94" xfId="53" applyNumberFormat="1" applyFont="1" applyFill="1" applyBorder="1" applyAlignment="1" applyProtection="1">
      <alignment horizontal="center" vertical="center"/>
      <protection locked="0"/>
    </xf>
    <xf numFmtId="0" fontId="6" fillId="32" borderId="64" xfId="53" applyFont="1" applyFill="1" applyBorder="1" applyAlignment="1" applyProtection="1">
      <alignment horizontal="left" vertical="center" wrapText="1"/>
      <protection locked="0"/>
    </xf>
    <xf numFmtId="0" fontId="6" fillId="32" borderId="72" xfId="53" applyFont="1" applyFill="1" applyBorder="1" applyAlignment="1" applyProtection="1">
      <alignment horizontal="left" vertical="center" wrapText="1"/>
      <protection locked="0"/>
    </xf>
    <xf numFmtId="49" fontId="0" fillId="0" borderId="101" xfId="53" applyNumberFormat="1" applyFont="1" applyFill="1" applyBorder="1" applyAlignment="1" applyProtection="1">
      <alignment horizontal="left" vertical="center"/>
      <protection hidden="1"/>
    </xf>
    <xf numFmtId="0" fontId="6" fillId="32" borderId="66" xfId="53" applyFont="1" applyFill="1" applyBorder="1" applyAlignment="1" applyProtection="1">
      <alignment horizontal="left" vertical="center" wrapText="1"/>
      <protection locked="0"/>
    </xf>
    <xf numFmtId="0" fontId="6" fillId="32" borderId="76" xfId="53" applyFont="1" applyFill="1" applyBorder="1" applyAlignment="1" applyProtection="1">
      <alignment horizontal="left" vertical="center" wrapText="1"/>
      <protection locked="0"/>
    </xf>
    <xf numFmtId="0" fontId="0" fillId="0" borderId="67" xfId="53" applyFill="1" applyBorder="1" applyAlignment="1" applyProtection="1">
      <alignment horizontal="left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left" vertical="center"/>
      <protection hidden="1"/>
    </xf>
    <xf numFmtId="0" fontId="4" fillId="0" borderId="74" xfId="53" applyFont="1" applyFill="1" applyBorder="1" applyAlignment="1" applyProtection="1">
      <alignment horizontal="center" vertical="center" wrapText="1"/>
      <protection hidden="1"/>
    </xf>
    <xf numFmtId="0" fontId="4" fillId="0" borderId="105" xfId="53" applyFont="1" applyFill="1" applyBorder="1" applyAlignment="1" applyProtection="1">
      <alignment horizontal="center" vertical="center" wrapText="1"/>
      <protection hidden="1"/>
    </xf>
    <xf numFmtId="0" fontId="4" fillId="0" borderId="75" xfId="53" applyFont="1" applyFill="1" applyBorder="1" applyAlignment="1" applyProtection="1">
      <alignment horizontal="center" vertical="center" wrapText="1"/>
      <protection hidden="1"/>
    </xf>
    <xf numFmtId="0" fontId="4" fillId="0" borderId="13" xfId="53" applyFont="1" applyFill="1" applyBorder="1" applyAlignment="1" applyProtection="1">
      <alignment horizontal="center" vertical="center" wrapText="1"/>
      <protection hidden="1"/>
    </xf>
    <xf numFmtId="0" fontId="4" fillId="0" borderId="60" xfId="53" applyFont="1" applyFill="1" applyBorder="1" applyAlignment="1" applyProtection="1">
      <alignment horizontal="center" vertical="center" wrapText="1"/>
      <protection hidden="1"/>
    </xf>
    <xf numFmtId="0" fontId="4" fillId="0" borderId="14" xfId="53" applyFont="1" applyFill="1" applyBorder="1" applyAlignment="1" applyProtection="1">
      <alignment horizontal="center" vertical="center" wrapText="1"/>
      <protection hidden="1"/>
    </xf>
    <xf numFmtId="0" fontId="1" fillId="0" borderId="20" xfId="53" applyFont="1" applyFill="1" applyBorder="1" applyAlignment="1" applyProtection="1">
      <alignment horizontal="center" vertical="center" wrapText="1"/>
      <protection hidden="1"/>
    </xf>
    <xf numFmtId="0" fontId="1" fillId="0" borderId="21" xfId="53" applyFont="1" applyFill="1" applyBorder="1" applyAlignment="1" applyProtection="1">
      <alignment horizontal="center" vertical="center" wrapText="1"/>
      <protection hidden="1"/>
    </xf>
    <xf numFmtId="0" fontId="5" fillId="0" borderId="40" xfId="53" applyFont="1" applyFill="1" applyBorder="1" applyAlignment="1" applyProtection="1">
      <alignment horizontal="right" vertical="top"/>
      <protection hidden="1"/>
    </xf>
    <xf numFmtId="0" fontId="1" fillId="0" borderId="50" xfId="53" applyFont="1" applyFill="1" applyBorder="1" applyAlignment="1" applyProtection="1">
      <alignment horizontal="center" vertical="center" wrapText="1"/>
      <protection hidden="1"/>
    </xf>
    <xf numFmtId="0" fontId="1" fillId="0" borderId="110" xfId="53" applyFont="1" applyFill="1" applyBorder="1" applyAlignment="1" applyProtection="1">
      <alignment horizontal="center" vertical="center" wrapText="1"/>
      <protection hidden="1"/>
    </xf>
    <xf numFmtId="0" fontId="1" fillId="0" borderId="17" xfId="53" applyFont="1" applyFill="1" applyBorder="1" applyAlignment="1" applyProtection="1">
      <alignment horizontal="center" vertical="center" wrapText="1"/>
      <protection hidden="1"/>
    </xf>
    <xf numFmtId="0" fontId="1" fillId="0" borderId="22" xfId="53" applyFont="1" applyFill="1" applyBorder="1" applyAlignment="1" applyProtection="1">
      <alignment horizontal="center" vertical="center" wrapText="1"/>
      <protection hidden="1"/>
    </xf>
    <xf numFmtId="0" fontId="1" fillId="0" borderId="37" xfId="53" applyFont="1" applyFill="1" applyBorder="1" applyAlignment="1" applyProtection="1">
      <alignment horizontal="center" vertical="center" wrapText="1"/>
      <protection hidden="1"/>
    </xf>
    <xf numFmtId="0" fontId="1" fillId="0" borderId="50" xfId="53" applyFont="1" applyFill="1" applyBorder="1" applyAlignment="1" applyProtection="1">
      <alignment horizontal="center" vertical="center" wrapText="1"/>
      <protection hidden="1"/>
    </xf>
    <xf numFmtId="0" fontId="1" fillId="0" borderId="17" xfId="53" applyFont="1" applyFill="1" applyBorder="1" applyAlignment="1" applyProtection="1">
      <alignment horizontal="center" vertical="center" wrapText="1" shrinkToFit="1"/>
      <protection hidden="1"/>
    </xf>
    <xf numFmtId="0" fontId="1" fillId="0" borderId="22" xfId="53" applyFont="1" applyFill="1" applyBorder="1" applyAlignment="1" applyProtection="1">
      <alignment horizontal="center" vertical="center" wrapText="1" shrinkToFit="1"/>
      <protection hidden="1"/>
    </xf>
    <xf numFmtId="0" fontId="12" fillId="0" borderId="150" xfId="53" applyFont="1" applyFill="1" applyBorder="1" applyAlignment="1" applyProtection="1">
      <alignment horizontal="center" vertical="center"/>
      <protection hidden="1"/>
    </xf>
    <xf numFmtId="0" fontId="12" fillId="0" borderId="25" xfId="53" applyFont="1" applyFill="1" applyBorder="1" applyAlignment="1" applyProtection="1">
      <alignment horizontal="center" vertical="center"/>
      <protection hidden="1"/>
    </xf>
    <xf numFmtId="0" fontId="12" fillId="0" borderId="86" xfId="53" applyFont="1" applyFill="1" applyBorder="1" applyAlignment="1" applyProtection="1">
      <alignment horizontal="center" vertical="center"/>
      <protection hidden="1"/>
    </xf>
    <xf numFmtId="0" fontId="0" fillId="0" borderId="64" xfId="53" applyFont="1" applyFill="1" applyBorder="1" applyAlignment="1" applyProtection="1">
      <alignment horizontal="center" vertical="center"/>
      <protection hidden="1"/>
    </xf>
    <xf numFmtId="0" fontId="0" fillId="0" borderId="45" xfId="53" applyFont="1" applyFill="1" applyBorder="1" applyAlignment="1" applyProtection="1">
      <alignment horizontal="center" vertical="center"/>
      <protection hidden="1"/>
    </xf>
    <xf numFmtId="0" fontId="0" fillId="0" borderId="33" xfId="53" applyFont="1" applyFill="1" applyBorder="1" applyAlignment="1" applyProtection="1">
      <alignment horizontal="center" vertical="center"/>
      <protection hidden="1"/>
    </xf>
    <xf numFmtId="0" fontId="1" fillId="0" borderId="39" xfId="53" applyFont="1" applyFill="1" applyBorder="1" applyAlignment="1" applyProtection="1">
      <alignment horizontal="center" vertical="center" wrapText="1"/>
      <protection hidden="1"/>
    </xf>
    <xf numFmtId="0" fontId="1" fillId="0" borderId="110" xfId="53" applyFont="1" applyFill="1" applyBorder="1" applyAlignment="1" applyProtection="1">
      <alignment horizontal="center" vertical="center" wrapText="1"/>
      <protection hidden="1"/>
    </xf>
    <xf numFmtId="0" fontId="1" fillId="0" borderId="38" xfId="53" applyFont="1" applyFill="1" applyBorder="1" applyAlignment="1" applyProtection="1">
      <alignment horizontal="center" vertical="center" wrapText="1"/>
      <protection hidden="1"/>
    </xf>
    <xf numFmtId="0" fontId="20" fillId="0" borderId="13" xfId="53" applyFont="1" applyFill="1" applyBorder="1" applyAlignment="1" applyProtection="1">
      <alignment horizontal="center" vertical="center" wrapText="1"/>
      <protection hidden="1"/>
    </xf>
    <xf numFmtId="0" fontId="20" fillId="0" borderId="60" xfId="53" applyFont="1" applyFill="1" applyBorder="1" applyAlignment="1" applyProtection="1">
      <alignment horizontal="center" vertical="center" wrapText="1"/>
      <protection hidden="1"/>
    </xf>
    <xf numFmtId="0" fontId="4" fillId="0" borderId="151" xfId="53" applyFont="1" applyFill="1" applyBorder="1" applyAlignment="1" applyProtection="1">
      <alignment horizontal="center" vertical="center"/>
      <protection hidden="1"/>
    </xf>
    <xf numFmtId="0" fontId="4" fillId="0" borderId="152" xfId="53" applyFont="1" applyFill="1" applyBorder="1" applyAlignment="1" applyProtection="1">
      <alignment horizontal="center" vertical="center"/>
      <protection hidden="1"/>
    </xf>
    <xf numFmtId="0" fontId="4" fillId="0" borderId="96" xfId="53" applyFont="1" applyFill="1" applyBorder="1" applyAlignment="1" applyProtection="1">
      <alignment horizontal="center" vertical="center"/>
      <protection hidden="1"/>
    </xf>
    <xf numFmtId="0" fontId="4" fillId="0" borderId="95" xfId="53" applyFont="1" applyFill="1" applyBorder="1" applyAlignment="1" applyProtection="1">
      <alignment horizontal="center" vertical="center"/>
      <protection hidden="1"/>
    </xf>
    <xf numFmtId="0" fontId="4" fillId="0" borderId="134" xfId="53" applyFont="1" applyFill="1" applyBorder="1" applyAlignment="1" applyProtection="1">
      <alignment horizontal="center" vertical="center"/>
      <protection hidden="1"/>
    </xf>
    <xf numFmtId="0" fontId="4" fillId="0" borderId="94" xfId="53" applyFont="1" applyFill="1" applyBorder="1" applyAlignment="1" applyProtection="1">
      <alignment horizontal="center" vertical="center"/>
      <protection hidden="1"/>
    </xf>
    <xf numFmtId="0" fontId="0" fillId="0" borderId="65" xfId="53" applyFont="1" applyFill="1" applyBorder="1" applyAlignment="1" applyProtection="1">
      <alignment horizontal="center" vertical="center"/>
      <protection hidden="1"/>
    </xf>
    <xf numFmtId="0" fontId="1" fillId="0" borderId="67" xfId="53" applyFont="1" applyFill="1" applyBorder="1" applyAlignment="1" applyProtection="1">
      <alignment horizontal="center" vertical="center" wrapText="1"/>
      <protection hidden="1"/>
    </xf>
    <xf numFmtId="0" fontId="0" fillId="0" borderId="67" xfId="53" applyFont="1" applyFill="1" applyBorder="1" applyAlignment="1" applyProtection="1">
      <alignment horizontal="left" vertical="center" wrapText="1"/>
      <protection hidden="1"/>
    </xf>
    <xf numFmtId="0" fontId="0" fillId="0" borderId="28" xfId="53" applyFont="1" applyFill="1" applyBorder="1" applyAlignment="1" applyProtection="1">
      <alignment horizontal="left" vertical="center" wrapText="1"/>
      <protection hidden="1"/>
    </xf>
    <xf numFmtId="0" fontId="1" fillId="0" borderId="153" xfId="53" applyFont="1" applyFill="1" applyBorder="1" applyAlignment="1" applyProtection="1">
      <alignment horizontal="center" vertical="center" wrapText="1"/>
      <protection hidden="1"/>
    </xf>
    <xf numFmtId="0" fontId="6" fillId="0" borderId="100" xfId="53" applyFont="1" applyFill="1" applyBorder="1" applyAlignment="1" applyProtection="1">
      <alignment horizontal="center" vertical="center" wrapText="1"/>
      <protection hidden="1"/>
    </xf>
    <xf numFmtId="0" fontId="6" fillId="0" borderId="87" xfId="53" applyFont="1" applyFill="1" applyBorder="1" applyAlignment="1" applyProtection="1">
      <alignment horizontal="center" vertical="center" wrapText="1"/>
      <protection hidden="1"/>
    </xf>
    <xf numFmtId="0" fontId="0" fillId="0" borderId="18" xfId="53" applyFill="1" applyBorder="1" applyAlignment="1" applyProtection="1">
      <alignment horizontal="left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4" fillId="0" borderId="151" xfId="0" applyFont="1" applyFill="1" applyBorder="1" applyAlignment="1" applyProtection="1">
      <alignment horizontal="center" vertical="center"/>
      <protection hidden="1"/>
    </xf>
    <xf numFmtId="0" fontId="4" fillId="0" borderId="152" xfId="0" applyFont="1" applyFill="1" applyBorder="1" applyAlignment="1" applyProtection="1">
      <alignment horizontal="center" vertical="center"/>
      <protection hidden="1"/>
    </xf>
    <xf numFmtId="0" fontId="4" fillId="0" borderId="96" xfId="0" applyFont="1" applyFill="1" applyBorder="1" applyAlignment="1" applyProtection="1">
      <alignment horizontal="center" vertical="center"/>
      <protection hidden="1"/>
    </xf>
    <xf numFmtId="0" fontId="4" fillId="0" borderId="95" xfId="0" applyFont="1" applyFill="1" applyBorder="1" applyAlignment="1" applyProtection="1">
      <alignment horizontal="center" vertical="center"/>
      <protection hidden="1"/>
    </xf>
    <xf numFmtId="0" fontId="4" fillId="0" borderId="134" xfId="0" applyFont="1" applyFill="1" applyBorder="1" applyAlignment="1" applyProtection="1">
      <alignment horizontal="center" vertical="center"/>
      <protection hidden="1"/>
    </xf>
    <xf numFmtId="0" fontId="4" fillId="0" borderId="94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60" xfId="0" applyFont="1" applyFill="1" applyBorder="1" applyAlignment="1" applyProtection="1">
      <alignment horizontal="center" vertical="center" wrapText="1"/>
      <protection hidden="1"/>
    </xf>
    <xf numFmtId="0" fontId="0" fillId="0" borderId="64" xfId="0" applyFill="1" applyBorder="1" applyAlignment="1" applyProtection="1">
      <alignment horizontal="left" vertical="center"/>
      <protection hidden="1"/>
    </xf>
    <xf numFmtId="0" fontId="0" fillId="0" borderId="65" xfId="0" applyFill="1" applyBorder="1" applyAlignment="1" applyProtection="1">
      <alignment horizontal="left" vertical="center"/>
      <protection hidden="1"/>
    </xf>
    <xf numFmtId="0" fontId="0" fillId="0" borderId="74" xfId="0" applyFill="1" applyBorder="1" applyAlignment="1" applyProtection="1">
      <alignment horizontal="left" vertical="center"/>
      <protection hidden="1"/>
    </xf>
    <xf numFmtId="0" fontId="0" fillId="0" borderId="105" xfId="0" applyFill="1" applyBorder="1" applyAlignment="1" applyProtection="1">
      <alignment horizontal="left" vertical="center"/>
      <protection hidden="1"/>
    </xf>
    <xf numFmtId="0" fontId="6" fillId="0" borderId="100" xfId="0" applyFont="1" applyFill="1" applyBorder="1" applyAlignment="1" applyProtection="1">
      <alignment horizontal="center" vertical="center" wrapText="1"/>
      <protection hidden="1"/>
    </xf>
    <xf numFmtId="0" fontId="6" fillId="0" borderId="8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" fillId="0" borderId="40" xfId="0" applyFont="1" applyBorder="1" applyAlignment="1" applyProtection="1">
      <alignment horizontal="right" vertical="top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1" fillId="0" borderId="91" xfId="0" applyFont="1" applyFill="1" applyBorder="1" applyAlignment="1" applyProtection="1">
      <alignment horizontal="center" vertical="center" wrapText="1"/>
      <protection hidden="1"/>
    </xf>
    <xf numFmtId="0" fontId="1" fillId="0" borderId="93" xfId="0" applyFont="1" applyFill="1" applyBorder="1" applyAlignment="1" applyProtection="1">
      <alignment horizontal="center" vertical="center" wrapText="1"/>
      <protection hidden="1"/>
    </xf>
    <xf numFmtId="0" fontId="4" fillId="0" borderId="74" xfId="0" applyFont="1" applyFill="1" applyBorder="1" applyAlignment="1" applyProtection="1">
      <alignment horizontal="center" vertical="center" wrapText="1"/>
      <protection hidden="1"/>
    </xf>
    <xf numFmtId="0" fontId="4" fillId="0" borderId="105" xfId="0" applyFont="1" applyFill="1" applyBorder="1" applyAlignment="1" applyProtection="1">
      <alignment horizontal="center" vertical="center" wrapText="1"/>
      <protection hidden="1"/>
    </xf>
    <xf numFmtId="0" fontId="4" fillId="0" borderId="75" xfId="0" applyFont="1" applyFill="1" applyBorder="1" applyAlignment="1" applyProtection="1">
      <alignment horizontal="center" vertical="center" wrapText="1"/>
      <protection hidden="1"/>
    </xf>
    <xf numFmtId="0" fontId="1" fillId="0" borderId="154" xfId="0" applyFont="1" applyFill="1" applyBorder="1" applyAlignment="1" applyProtection="1">
      <alignment horizontal="center" vertical="center" wrapText="1"/>
      <protection hidden="1"/>
    </xf>
    <xf numFmtId="0" fontId="1" fillId="0" borderId="9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72" xfId="0" applyFill="1" applyBorder="1" applyAlignment="1" applyProtection="1">
      <alignment horizontal="left" vertical="center"/>
      <protection hidden="1"/>
    </xf>
    <xf numFmtId="0" fontId="0" fillId="0" borderId="64" xfId="0" applyFill="1" applyBorder="1" applyAlignment="1" applyProtection="1">
      <alignment horizontal="left" vertical="center" wrapText="1"/>
      <protection hidden="1"/>
    </xf>
    <xf numFmtId="0" fontId="0" fillId="0" borderId="65" xfId="0" applyFont="1" applyFill="1" applyBorder="1" applyAlignment="1" applyProtection="1">
      <alignment horizontal="left" vertical="center" wrapText="1"/>
      <protection hidden="1"/>
    </xf>
    <xf numFmtId="3" fontId="0" fillId="32" borderId="67" xfId="0" applyNumberFormat="1" applyFont="1" applyFill="1" applyBorder="1" applyAlignment="1" applyProtection="1">
      <alignment horizontal="center" vertical="center"/>
      <protection locked="0"/>
    </xf>
    <xf numFmtId="3" fontId="0" fillId="32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hidden="1"/>
    </xf>
    <xf numFmtId="0" fontId="1" fillId="0" borderId="155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0" fillId="0" borderId="65" xfId="0" applyFont="1" applyFill="1" applyBorder="1" applyAlignment="1" applyProtection="1">
      <alignment horizontal="center" vertical="center"/>
      <protection hidden="1"/>
    </xf>
    <xf numFmtId="0" fontId="0" fillId="0" borderId="72" xfId="0" applyFont="1" applyFill="1" applyBorder="1" applyAlignment="1" applyProtection="1">
      <alignment horizontal="center" vertical="center"/>
      <protection hidden="1"/>
    </xf>
    <xf numFmtId="3" fontId="0" fillId="4" borderId="78" xfId="0" applyNumberFormat="1" applyFont="1" applyFill="1" applyBorder="1" applyAlignment="1" applyProtection="1">
      <alignment horizontal="center" vertical="center"/>
      <protection hidden="1"/>
    </xf>
    <xf numFmtId="3" fontId="0" fillId="4" borderId="51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left" vertical="center"/>
      <protection hidden="1"/>
    </xf>
    <xf numFmtId="0" fontId="0" fillId="0" borderId="89" xfId="0" applyFill="1" applyBorder="1" applyAlignment="1" applyProtection="1">
      <alignment horizontal="left" vertical="center"/>
      <protection hidden="1"/>
    </xf>
    <xf numFmtId="0" fontId="1" fillId="0" borderId="67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0" fillId="0" borderId="64" xfId="0" applyFont="1" applyFill="1" applyBorder="1" applyAlignment="1" applyProtection="1">
      <alignment horizontal="center" vertical="center"/>
      <protection hidden="1"/>
    </xf>
    <xf numFmtId="0" fontId="12" fillId="0" borderId="65" xfId="53" applyFont="1" applyFill="1" applyBorder="1" applyAlignment="1" applyProtection="1">
      <alignment horizontal="center" vertical="center"/>
      <protection hidden="1"/>
    </xf>
    <xf numFmtId="0" fontId="12" fillId="0" borderId="72" xfId="53" applyFont="1" applyFill="1" applyBorder="1" applyAlignment="1" applyProtection="1">
      <alignment horizontal="center" vertical="center"/>
      <protection hidden="1"/>
    </xf>
    <xf numFmtId="3" fontId="0" fillId="32" borderId="100" xfId="0" applyNumberFormat="1" applyFont="1" applyFill="1" applyBorder="1" applyAlignment="1" applyProtection="1">
      <alignment horizontal="center" vertical="center"/>
      <protection locked="0"/>
    </xf>
    <xf numFmtId="3" fontId="0" fillId="32" borderId="87" xfId="0" applyNumberFormat="1" applyFont="1" applyFill="1" applyBorder="1" applyAlignment="1" applyProtection="1">
      <alignment horizontal="center" vertical="center"/>
      <protection locked="0"/>
    </xf>
    <xf numFmtId="0" fontId="12" fillId="0" borderId="64" xfId="53" applyFont="1" applyFill="1" applyBorder="1" applyAlignment="1" applyProtection="1">
      <alignment horizontal="center" vertical="center"/>
      <protection hidden="1"/>
    </xf>
    <xf numFmtId="0" fontId="12" fillId="0" borderId="45" xfId="53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left" wrapText="1" indent="1"/>
      <protection hidden="1"/>
    </xf>
    <xf numFmtId="0" fontId="0" fillId="0" borderId="0" xfId="0" applyFill="1" applyAlignment="1" applyProtection="1">
      <alignment horizontal="left" wrapText="1" indent="1"/>
      <protection hidden="1"/>
    </xf>
    <xf numFmtId="0" fontId="26" fillId="0" borderId="26" xfId="0" applyFont="1" applyFill="1" applyBorder="1" applyAlignment="1" applyProtection="1">
      <alignment horizontal="left" vertical="center" indent="1"/>
      <protection hidden="1"/>
    </xf>
    <xf numFmtId="0" fontId="25" fillId="0" borderId="26" xfId="0" applyFont="1" applyFill="1" applyBorder="1" applyAlignment="1" applyProtection="1">
      <alignment horizontal="center" vertical="top" wrapText="1"/>
      <protection hidden="1"/>
    </xf>
    <xf numFmtId="0" fontId="25" fillId="0" borderId="27" xfId="0" applyFont="1" applyFill="1" applyBorder="1" applyAlignment="1" applyProtection="1">
      <alignment horizontal="center" vertical="top" wrapText="1"/>
      <protection hidden="1"/>
    </xf>
    <xf numFmtId="0" fontId="25" fillId="0" borderId="20" xfId="0" applyFont="1" applyFill="1" applyBorder="1" applyAlignment="1" applyProtection="1">
      <alignment horizontal="center" vertical="top" wrapText="1"/>
      <protection hidden="1"/>
    </xf>
    <xf numFmtId="0" fontId="25" fillId="0" borderId="28" xfId="0" applyFont="1" applyFill="1" applyBorder="1" applyAlignment="1" applyProtection="1">
      <alignment horizontal="center" vertical="top" wrapText="1"/>
      <protection hidden="1"/>
    </xf>
    <xf numFmtId="0" fontId="25" fillId="0" borderId="38" xfId="0" applyFont="1" applyFill="1" applyBorder="1" applyAlignment="1" applyProtection="1">
      <alignment horizontal="center" vertical="top" wrapText="1"/>
      <protection hidden="1"/>
    </xf>
    <xf numFmtId="0" fontId="25" fillId="0" borderId="17" xfId="0" applyFont="1" applyFill="1" applyBorder="1" applyAlignment="1" applyProtection="1">
      <alignment horizontal="center" vertical="top" wrapText="1"/>
      <protection hidden="1"/>
    </xf>
    <xf numFmtId="0" fontId="25" fillId="0" borderId="36" xfId="0" applyFont="1" applyFill="1" applyBorder="1" applyAlignment="1" applyProtection="1">
      <alignment horizontal="center" vertical="top" wrapText="1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25" fillId="0" borderId="60" xfId="0" applyFont="1" applyFill="1" applyBorder="1" applyAlignment="1" applyProtection="1">
      <alignment horizontal="center" vertical="center"/>
      <protection hidden="1"/>
    </xf>
    <xf numFmtId="0" fontId="25" fillId="0" borderId="44" xfId="0" applyFont="1" applyFill="1" applyBorder="1" applyAlignment="1" applyProtection="1">
      <alignment horizontal="center" vertical="center" wrapText="1"/>
      <protection hidden="1"/>
    </xf>
    <xf numFmtId="0" fontId="25" fillId="0" borderId="23" xfId="0" applyFont="1" applyFill="1" applyBorder="1" applyAlignment="1" applyProtection="1">
      <alignment horizontal="center" vertical="center" wrapText="1"/>
      <protection hidden="1"/>
    </xf>
    <xf numFmtId="0" fontId="25" fillId="0" borderId="51" xfId="0" applyFont="1" applyFill="1" applyBorder="1" applyAlignment="1" applyProtection="1">
      <alignment horizontal="center" vertical="center" wrapText="1"/>
      <protection hidden="1"/>
    </xf>
    <xf numFmtId="0" fontId="25" fillId="0" borderId="26" xfId="0" applyFont="1" applyFill="1" applyBorder="1" applyAlignment="1" applyProtection="1">
      <alignment horizontal="center" vertical="center" wrapText="1"/>
      <protection hidden="1"/>
    </xf>
    <xf numFmtId="0" fontId="25" fillId="0" borderId="27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1" fillId="0" borderId="13" xfId="0" applyFont="1" applyBorder="1" applyAlignment="1" applyProtection="1">
      <alignment horizontal="center" vertical="center" wrapText="1"/>
      <protection hidden="1"/>
    </xf>
    <xf numFmtId="0" fontId="31" fillId="0" borderId="14" xfId="0" applyFont="1" applyBorder="1" applyAlignment="1" applyProtection="1">
      <alignment horizontal="center" vertical="center" wrapText="1"/>
      <protection hidden="1"/>
    </xf>
    <xf numFmtId="0" fontId="3" fillId="0" borderId="100" xfId="0" applyFont="1" applyBorder="1" applyAlignment="1" applyProtection="1">
      <alignment horizontal="right" vertical="center"/>
      <protection hidden="1"/>
    </xf>
    <xf numFmtId="0" fontId="3" fillId="0" borderId="8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20" xfId="0" applyFont="1" applyBorder="1" applyAlignment="1" applyProtection="1">
      <alignment horizontal="center" vertical="center" wrapText="1"/>
      <protection hidden="1"/>
    </xf>
    <xf numFmtId="0" fontId="25" fillId="0" borderId="21" xfId="0" applyFont="1" applyBorder="1" applyAlignment="1" applyProtection="1">
      <alignment horizontal="center" vertical="center" wrapText="1"/>
      <protection hidden="1"/>
    </xf>
    <xf numFmtId="0" fontId="25" fillId="0" borderId="37" xfId="0" applyFont="1" applyBorder="1" applyAlignment="1" applyProtection="1">
      <alignment horizontal="center" vertical="center" wrapText="1"/>
      <protection hidden="1"/>
    </xf>
    <xf numFmtId="0" fontId="25" fillId="0" borderId="50" xfId="0" applyFont="1" applyBorder="1" applyAlignment="1" applyProtection="1">
      <alignment horizontal="center" vertical="center" wrapText="1"/>
      <protection hidden="1"/>
    </xf>
    <xf numFmtId="0" fontId="25" fillId="0" borderId="110" xfId="0" applyFont="1" applyBorder="1" applyAlignment="1" applyProtection="1">
      <alignment horizontal="center" vertical="center" wrapText="1"/>
      <protection hidden="1"/>
    </xf>
    <xf numFmtId="0" fontId="25" fillId="0" borderId="74" xfId="0" applyFont="1" applyBorder="1" applyAlignment="1" applyProtection="1">
      <alignment horizontal="center" vertical="center" wrapText="1"/>
      <protection hidden="1"/>
    </xf>
    <xf numFmtId="0" fontId="25" fillId="0" borderId="105" xfId="0" applyFont="1" applyBorder="1" applyAlignment="1" applyProtection="1">
      <alignment horizontal="center" vertical="center" wrapText="1"/>
      <protection hidden="1"/>
    </xf>
    <xf numFmtId="0" fontId="25" fillId="0" borderId="75" xfId="0" applyFont="1" applyBorder="1" applyAlignment="1" applyProtection="1">
      <alignment horizontal="center" vertical="center" wrapText="1"/>
      <protection hidden="1"/>
    </xf>
    <xf numFmtId="0" fontId="33" fillId="0" borderId="20" xfId="0" applyFont="1" applyBorder="1" applyAlignment="1" applyProtection="1">
      <alignment horizontal="center" vertical="center" wrapText="1"/>
      <protection hidden="1"/>
    </xf>
    <xf numFmtId="0" fontId="33" fillId="0" borderId="21" xfId="0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 wrapText="1"/>
      <protection hidden="1"/>
    </xf>
    <xf numFmtId="0" fontId="25" fillId="0" borderId="65" xfId="0" applyFont="1" applyBorder="1" applyAlignment="1" applyProtection="1">
      <alignment horizontal="center" vertical="center" wrapText="1"/>
      <protection hidden="1"/>
    </xf>
    <xf numFmtId="0" fontId="25" fillId="0" borderId="72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25" fillId="0" borderId="14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24" fillId="0" borderId="40" xfId="0" applyFont="1" applyBorder="1" applyAlignment="1" applyProtection="1">
      <alignment horizontal="right" vertical="top"/>
      <protection hidden="1"/>
    </xf>
    <xf numFmtId="0" fontId="25" fillId="0" borderId="100" xfId="0" applyFont="1" applyBorder="1" applyAlignment="1" applyProtection="1">
      <alignment horizontal="center" vertical="center" wrapText="1"/>
      <protection hidden="1"/>
    </xf>
    <xf numFmtId="0" fontId="25" fillId="0" borderId="84" xfId="0" applyFont="1" applyBorder="1" applyAlignment="1" applyProtection="1">
      <alignment horizontal="center" vertical="center" wrapText="1"/>
      <protection hidden="1"/>
    </xf>
    <xf numFmtId="0" fontId="25" fillId="0" borderId="87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95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/>
    </xf>
    <xf numFmtId="0" fontId="0" fillId="0" borderId="95" xfId="0" applyBorder="1" applyAlignment="1">
      <alignment/>
    </xf>
    <xf numFmtId="0" fontId="5" fillId="0" borderId="0" xfId="0" applyFont="1" applyBorder="1" applyAlignment="1" applyProtection="1">
      <alignment horizontal="right" vertical="center"/>
      <protection hidden="1"/>
    </xf>
    <xf numFmtId="0" fontId="34" fillId="0" borderId="18" xfId="0" applyFont="1" applyBorder="1" applyAlignment="1" applyProtection="1">
      <alignment horizontal="center" vertical="center" wrapText="1"/>
      <protection hidden="1"/>
    </xf>
    <xf numFmtId="0" fontId="34" fillId="0" borderId="20" xfId="0" applyFont="1" applyBorder="1" applyAlignment="1" applyProtection="1">
      <alignment horizontal="center" vertical="center" wrapText="1"/>
      <protection hidden="1"/>
    </xf>
    <xf numFmtId="0" fontId="34" fillId="0" borderId="21" xfId="0" applyFont="1" applyBorder="1" applyAlignment="1" applyProtection="1">
      <alignment horizontal="center" vertical="center" wrapText="1"/>
      <protection hidden="1"/>
    </xf>
    <xf numFmtId="0" fontId="34" fillId="0" borderId="37" xfId="0" applyFont="1" applyBorder="1" applyAlignment="1" applyProtection="1">
      <alignment horizontal="center" vertical="center" wrapText="1"/>
      <protection hidden="1"/>
    </xf>
    <xf numFmtId="0" fontId="34" fillId="0" borderId="50" xfId="0" applyFont="1" applyBorder="1" applyAlignment="1" applyProtection="1">
      <alignment horizontal="center" vertical="center" wrapText="1"/>
      <protection hidden="1"/>
    </xf>
    <xf numFmtId="0" fontId="34" fillId="0" borderId="110" xfId="0" applyFont="1" applyBorder="1" applyAlignment="1" applyProtection="1">
      <alignment horizontal="center" vertical="center" wrapText="1"/>
      <protection hidden="1"/>
    </xf>
    <xf numFmtId="0" fontId="34" fillId="0" borderId="74" xfId="0" applyFont="1" applyBorder="1" applyAlignment="1" applyProtection="1">
      <alignment horizontal="center" vertical="center" wrapText="1"/>
      <protection hidden="1"/>
    </xf>
    <xf numFmtId="0" fontId="34" fillId="0" borderId="105" xfId="0" applyFont="1" applyBorder="1" applyAlignment="1" applyProtection="1">
      <alignment horizontal="center" vertical="center" wrapText="1"/>
      <protection hidden="1"/>
    </xf>
    <xf numFmtId="0" fontId="34" fillId="0" borderId="75" xfId="0" applyFont="1" applyBorder="1" applyAlignment="1" applyProtection="1">
      <alignment horizontal="center" vertical="center" wrapText="1"/>
      <protection hidden="1"/>
    </xf>
    <xf numFmtId="0" fontId="33" fillId="0" borderId="38" xfId="0" applyFont="1" applyBorder="1" applyAlignment="1" applyProtection="1">
      <alignment horizontal="center" vertical="center" wrapText="1"/>
      <protection hidden="1"/>
    </xf>
    <xf numFmtId="0" fontId="33" fillId="0" borderId="17" xfId="0" applyFont="1" applyBorder="1" applyAlignment="1" applyProtection="1">
      <alignment horizontal="center" vertical="center" wrapText="1"/>
      <protection hidden="1"/>
    </xf>
    <xf numFmtId="0" fontId="33" fillId="0" borderId="22" xfId="0" applyFont="1" applyBorder="1" applyAlignment="1" applyProtection="1">
      <alignment horizontal="center" vertical="center" wrapText="1"/>
      <protection hidden="1"/>
    </xf>
    <xf numFmtId="0" fontId="3" fillId="0" borderId="101" xfId="0" applyFont="1" applyBorder="1" applyAlignment="1" applyProtection="1">
      <alignment horizontal="right" vertical="center"/>
      <protection hidden="1"/>
    </xf>
    <xf numFmtId="0" fontId="3" fillId="0" borderId="152" xfId="0" applyFont="1" applyBorder="1" applyAlignment="1" applyProtection="1">
      <alignment horizontal="right" vertical="center"/>
      <protection hidden="1"/>
    </xf>
    <xf numFmtId="0" fontId="29" fillId="0" borderId="0" xfId="0" applyFont="1" applyAlignment="1" applyProtection="1">
      <alignment horizontal="center"/>
      <protection hidden="1"/>
    </xf>
    <xf numFmtId="3" fontId="0" fillId="32" borderId="73" xfId="0" applyNumberFormat="1" applyFont="1" applyFill="1" applyBorder="1" applyAlignment="1" applyProtection="1">
      <alignment horizontal="center" vertical="center"/>
      <protection locked="0"/>
    </xf>
    <xf numFmtId="3" fontId="0" fillId="3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hidden="1"/>
    </xf>
    <xf numFmtId="3" fontId="0" fillId="32" borderId="78" xfId="0" applyNumberFormat="1" applyFont="1" applyFill="1" applyBorder="1" applyAlignment="1" applyProtection="1">
      <alignment horizontal="center" vertical="center"/>
      <protection locked="0"/>
    </xf>
    <xf numFmtId="3" fontId="0" fillId="32" borderId="51" xfId="0" applyNumberFormat="1" applyFont="1" applyFill="1" applyBorder="1" applyAlignment="1" applyProtection="1">
      <alignment horizontal="center" vertical="center"/>
      <protection locked="0"/>
    </xf>
    <xf numFmtId="0" fontId="12" fillId="0" borderId="85" xfId="0" applyFont="1" applyBorder="1" applyAlignment="1" applyProtection="1">
      <alignment horizontal="center" vertical="center" wrapText="1"/>
      <protection hidden="1"/>
    </xf>
    <xf numFmtId="0" fontId="12" fillId="0" borderId="84" xfId="0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49" xfId="0" applyFont="1" applyFill="1" applyBorder="1" applyAlignment="1" applyProtection="1">
      <alignment horizontal="center" vertical="center" wrapText="1"/>
      <protection hidden="1"/>
    </xf>
    <xf numFmtId="0" fontId="0" fillId="0" borderId="93" xfId="0" applyFont="1" applyFill="1" applyBorder="1" applyAlignment="1" applyProtection="1">
      <alignment horizontal="center" vertical="center" wrapText="1"/>
      <protection hidden="1"/>
    </xf>
    <xf numFmtId="0" fontId="4" fillId="0" borderId="134" xfId="0" applyFont="1" applyBorder="1" applyAlignment="1" applyProtection="1">
      <alignment horizontal="center" vertical="center" wrapText="1"/>
      <protection hidden="1"/>
    </xf>
    <xf numFmtId="0" fontId="4" fillId="0" borderId="94" xfId="0" applyFont="1" applyBorder="1" applyAlignment="1" applyProtection="1">
      <alignment horizontal="center" vertical="center" wrapText="1"/>
      <protection hidden="1"/>
    </xf>
    <xf numFmtId="0" fontId="12" fillId="0" borderId="100" xfId="0" applyFont="1" applyBorder="1" applyAlignment="1" applyProtection="1">
      <alignment horizontal="center" vertical="center" wrapText="1"/>
      <protection hidden="1"/>
    </xf>
    <xf numFmtId="0" fontId="12" fillId="0" borderId="92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110" xfId="0" applyFont="1" applyFill="1" applyBorder="1" applyAlignment="1" applyProtection="1">
      <alignment horizontal="center" vertical="center" wrapText="1"/>
      <protection hidden="1"/>
    </xf>
    <xf numFmtId="0" fontId="4" fillId="0" borderId="134" xfId="0" applyFont="1" applyBorder="1" applyAlignment="1" applyProtection="1">
      <alignment horizontal="center" vertical="top" wrapText="1"/>
      <protection hidden="1"/>
    </xf>
    <xf numFmtId="0" fontId="4" fillId="0" borderId="40" xfId="0" applyFont="1" applyBorder="1" applyAlignment="1" applyProtection="1">
      <alignment horizontal="center" vertical="top" wrapText="1"/>
      <protection hidden="1"/>
    </xf>
    <xf numFmtId="0" fontId="4" fillId="0" borderId="94" xfId="0" applyFont="1" applyBorder="1" applyAlignment="1" applyProtection="1">
      <alignment horizontal="center" vertical="top" wrapText="1"/>
      <protection hidden="1"/>
    </xf>
    <xf numFmtId="0" fontId="0" fillId="0" borderId="50" xfId="0" applyFont="1" applyFill="1" applyBorder="1" applyAlignment="1" applyProtection="1">
      <alignment horizontal="center" vertical="center" wrapText="1"/>
      <protection hidden="1"/>
    </xf>
    <xf numFmtId="0" fontId="0" fillId="0" borderId="110" xfId="0" applyFont="1" applyFill="1" applyBorder="1" applyAlignment="1" applyProtection="1">
      <alignment horizontal="center" vertical="center" wrapText="1"/>
      <protection hidden="1"/>
    </xf>
    <xf numFmtId="0" fontId="4" fillId="0" borderId="151" xfId="0" applyFont="1" applyBorder="1" applyAlignment="1" applyProtection="1">
      <alignment horizontal="center" wrapText="1"/>
      <protection hidden="1"/>
    </xf>
    <xf numFmtId="0" fontId="4" fillId="0" borderId="101" xfId="0" applyFont="1" applyBorder="1" applyAlignment="1" applyProtection="1">
      <alignment horizontal="center" wrapText="1"/>
      <protection hidden="1"/>
    </xf>
    <xf numFmtId="0" fontId="4" fillId="0" borderId="152" xfId="0" applyFont="1" applyBorder="1" applyAlignment="1" applyProtection="1">
      <alignment horizontal="center" wrapText="1"/>
      <protection hidden="1"/>
    </xf>
    <xf numFmtId="0" fontId="4" fillId="0" borderId="151" xfId="0" applyFont="1" applyBorder="1" applyAlignment="1" applyProtection="1">
      <alignment horizontal="center" vertical="center" wrapText="1"/>
      <protection hidden="1"/>
    </xf>
    <xf numFmtId="0" fontId="4" fillId="0" borderId="101" xfId="0" applyFont="1" applyBorder="1" applyAlignment="1" applyProtection="1">
      <alignment horizontal="center" vertical="center" wrapText="1"/>
      <protection hidden="1"/>
    </xf>
    <xf numFmtId="0" fontId="4" fillId="0" borderId="152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12" fillId="0" borderId="138" xfId="0" applyFont="1" applyBorder="1" applyAlignment="1" applyProtection="1">
      <alignment horizontal="center" vertical="center" wrapText="1"/>
      <protection hidden="1"/>
    </xf>
    <xf numFmtId="0" fontId="0" fillId="0" borderId="94" xfId="0" applyBorder="1" applyAlignment="1" applyProtection="1">
      <alignment/>
      <protection hidden="1"/>
    </xf>
    <xf numFmtId="0" fontId="0" fillId="0" borderId="37" xfId="0" applyFont="1" applyFill="1" applyBorder="1" applyAlignment="1" applyProtection="1">
      <alignment horizontal="center" vertical="center" wrapText="1"/>
      <protection hidden="1"/>
    </xf>
    <xf numFmtId="0" fontId="12" fillId="0" borderId="87" xfId="0" applyFont="1" applyBorder="1" applyAlignment="1" applyProtection="1">
      <alignment horizontal="center" vertical="center" wrapText="1"/>
      <protection hidden="1"/>
    </xf>
    <xf numFmtId="0" fontId="12" fillId="0" borderId="40" xfId="0" applyFont="1" applyBorder="1" applyAlignment="1" applyProtection="1">
      <alignment horizontal="center" vertical="center" wrapText="1"/>
      <protection hidden="1"/>
    </xf>
    <xf numFmtId="0" fontId="0" fillId="0" borderId="93" xfId="0" applyBorder="1" applyAlignment="1" applyProtection="1">
      <alignment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110" xfId="0" applyFont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93" xfId="0" applyFont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33" fillId="0" borderId="33" xfId="0" applyFont="1" applyFill="1" applyBorder="1" applyAlignment="1" applyProtection="1">
      <alignment horizontal="center" vertical="center" wrapText="1"/>
      <protection hidden="1"/>
    </xf>
    <xf numFmtId="0" fontId="33" fillId="0" borderId="65" xfId="0" applyFont="1" applyFill="1" applyBorder="1" applyAlignment="1" applyProtection="1">
      <alignment horizontal="center" vertical="center" wrapText="1"/>
      <protection hidden="1"/>
    </xf>
    <xf numFmtId="0" fontId="33" fillId="0" borderId="72" xfId="0" applyFont="1" applyFill="1" applyBorder="1" applyAlignment="1" applyProtection="1">
      <alignment horizontal="center" vertical="center" wrapText="1"/>
      <protection hidden="1"/>
    </xf>
    <xf numFmtId="0" fontId="34" fillId="0" borderId="18" xfId="0" applyFont="1" applyFill="1" applyBorder="1" applyAlignment="1" applyProtection="1">
      <alignment horizontal="center" vertical="center" wrapText="1"/>
      <protection hidden="1"/>
    </xf>
    <xf numFmtId="0" fontId="34" fillId="0" borderId="20" xfId="0" applyFont="1" applyFill="1" applyBorder="1" applyAlignment="1" applyProtection="1">
      <alignment horizontal="center" vertical="center" wrapText="1"/>
      <protection hidden="1"/>
    </xf>
    <xf numFmtId="0" fontId="34" fillId="0" borderId="21" xfId="0" applyFont="1" applyFill="1" applyBorder="1" applyAlignment="1" applyProtection="1">
      <alignment horizontal="center" vertical="center" wrapText="1"/>
      <protection hidden="1"/>
    </xf>
    <xf numFmtId="0" fontId="34" fillId="0" borderId="37" xfId="0" applyFont="1" applyFill="1" applyBorder="1" applyAlignment="1" applyProtection="1">
      <alignment horizontal="center" vertical="center" wrapText="1"/>
      <protection hidden="1"/>
    </xf>
    <xf numFmtId="0" fontId="34" fillId="0" borderId="50" xfId="0" applyFont="1" applyFill="1" applyBorder="1" applyAlignment="1" applyProtection="1">
      <alignment horizontal="center" vertical="center" wrapText="1"/>
      <protection hidden="1"/>
    </xf>
    <xf numFmtId="0" fontId="34" fillId="0" borderId="110" xfId="0" applyFont="1" applyFill="1" applyBorder="1" applyAlignment="1" applyProtection="1">
      <alignment horizontal="center" vertical="center" wrapText="1"/>
      <protection hidden="1"/>
    </xf>
    <xf numFmtId="0" fontId="34" fillId="0" borderId="74" xfId="0" applyFont="1" applyFill="1" applyBorder="1" applyAlignment="1" applyProtection="1">
      <alignment horizontal="center" vertical="center" wrapText="1"/>
      <protection hidden="1"/>
    </xf>
    <xf numFmtId="0" fontId="34" fillId="0" borderId="105" xfId="0" applyFont="1" applyFill="1" applyBorder="1" applyAlignment="1" applyProtection="1">
      <alignment horizontal="center" vertical="center" wrapText="1"/>
      <protection hidden="1"/>
    </xf>
    <xf numFmtId="0" fontId="34" fillId="0" borderId="75" xfId="0" applyFont="1" applyFill="1" applyBorder="1" applyAlignment="1" applyProtection="1">
      <alignment horizontal="center" vertical="center" wrapText="1"/>
      <protection hidden="1"/>
    </xf>
    <xf numFmtId="0" fontId="33" fillId="0" borderId="18" xfId="0" applyFont="1" applyBorder="1" applyAlignment="1" applyProtection="1">
      <alignment horizontal="center" vertical="center" wrapText="1"/>
      <protection hidden="1"/>
    </xf>
    <xf numFmtId="0" fontId="33" fillId="0" borderId="37" xfId="0" applyFont="1" applyBorder="1" applyAlignment="1" applyProtection="1">
      <alignment horizontal="center" vertical="center" wrapText="1"/>
      <protection hidden="1"/>
    </xf>
    <xf numFmtId="0" fontId="33" fillId="0" borderId="50" xfId="0" applyFont="1" applyBorder="1" applyAlignment="1" applyProtection="1">
      <alignment horizontal="center" vertical="center" wrapText="1"/>
      <protection hidden="1"/>
    </xf>
    <xf numFmtId="0" fontId="33" fillId="0" borderId="11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95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left" vertical="center"/>
      <protection hidden="1"/>
    </xf>
    <xf numFmtId="0" fontId="0" fillId="0" borderId="72" xfId="0" applyBorder="1" applyAlignment="1" applyProtection="1">
      <alignment horizontal="left" vertical="center"/>
      <protection hidden="1"/>
    </xf>
    <xf numFmtId="0" fontId="0" fillId="32" borderId="100" xfId="0" applyFont="1" applyFill="1" applyBorder="1" applyAlignment="1" applyProtection="1">
      <alignment horizontal="left" vertical="center" wrapText="1"/>
      <protection locked="0"/>
    </xf>
    <xf numFmtId="0" fontId="0" fillId="32" borderId="84" xfId="0" applyFont="1" applyFill="1" applyBorder="1" applyAlignment="1" applyProtection="1">
      <alignment horizontal="left" vertical="center" wrapText="1"/>
      <protection locked="0"/>
    </xf>
    <xf numFmtId="0" fontId="0" fillId="32" borderId="8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/>
      <protection hidden="1"/>
    </xf>
    <xf numFmtId="0" fontId="12" fillId="0" borderId="64" xfId="0" applyFont="1" applyBorder="1" applyAlignment="1" applyProtection="1">
      <alignment horizontal="left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12" fillId="0" borderId="72" xfId="0" applyFont="1" applyBorder="1" applyAlignment="1" applyProtection="1">
      <alignment horizontal="left" vertical="center"/>
      <protection hidden="1"/>
    </xf>
    <xf numFmtId="0" fontId="0" fillId="0" borderId="65" xfId="0" applyBorder="1" applyAlignment="1" applyProtection="1">
      <alignment horizontal="left" vertical="center" wrapText="1"/>
      <protection hidden="1"/>
    </xf>
    <xf numFmtId="0" fontId="0" fillId="0" borderId="72" xfId="0" applyBorder="1" applyAlignment="1" applyProtection="1">
      <alignment horizontal="left" vertical="center" wrapText="1"/>
      <protection hidden="1"/>
    </xf>
    <xf numFmtId="0" fontId="3" fillId="0" borderId="109" xfId="0" applyFont="1" applyBorder="1" applyAlignment="1" applyProtection="1">
      <alignment horizontal="left" vertical="center"/>
      <protection hidden="1"/>
    </xf>
    <xf numFmtId="0" fontId="3" fillId="0" borderId="107" xfId="0" applyFont="1" applyBorder="1" applyAlignment="1" applyProtection="1">
      <alignment horizontal="left" vertical="center"/>
      <protection hidden="1"/>
    </xf>
    <xf numFmtId="0" fontId="3" fillId="0" borderId="156" xfId="0" applyFont="1" applyBorder="1" applyAlignment="1" applyProtection="1">
      <alignment horizontal="left" vertical="center"/>
      <protection hidden="1"/>
    </xf>
    <xf numFmtId="0" fontId="0" fillId="0" borderId="131" xfId="0" applyBorder="1" applyAlignment="1" applyProtection="1">
      <alignment horizontal="left" vertical="center"/>
      <protection hidden="1"/>
    </xf>
    <xf numFmtId="0" fontId="0" fillId="0" borderId="133" xfId="0" applyBorder="1" applyAlignment="1" applyProtection="1">
      <alignment horizontal="left" vertical="center"/>
      <protection hidden="1"/>
    </xf>
    <xf numFmtId="0" fontId="0" fillId="0" borderId="108" xfId="0" applyBorder="1" applyAlignment="1" applyProtection="1">
      <alignment horizontal="left" vertical="center"/>
      <protection hidden="1"/>
    </xf>
    <xf numFmtId="0" fontId="3" fillId="0" borderId="109" xfId="0" applyFont="1" applyBorder="1" applyAlignment="1" applyProtection="1">
      <alignment horizontal="left" vertical="center" wrapText="1"/>
      <protection hidden="1"/>
    </xf>
    <xf numFmtId="0" fontId="3" fillId="0" borderId="107" xfId="0" applyFont="1" applyBorder="1" applyAlignment="1" applyProtection="1">
      <alignment horizontal="left" vertical="center" wrapText="1"/>
      <protection hidden="1"/>
    </xf>
    <xf numFmtId="0" fontId="3" fillId="0" borderId="156" xfId="0" applyFont="1" applyBorder="1" applyAlignment="1" applyProtection="1">
      <alignment horizontal="left" vertical="center" wrapText="1"/>
      <protection hidden="1"/>
    </xf>
    <xf numFmtId="0" fontId="3" fillId="0" borderId="74" xfId="0" applyFont="1" applyBorder="1" applyAlignment="1" applyProtection="1">
      <alignment horizontal="left" vertical="center"/>
      <protection hidden="1"/>
    </xf>
    <xf numFmtId="0" fontId="3" fillId="0" borderId="105" xfId="0" applyFont="1" applyBorder="1" applyAlignment="1" applyProtection="1">
      <alignment horizontal="left" vertical="center"/>
      <protection hidden="1"/>
    </xf>
    <xf numFmtId="0" fontId="3" fillId="0" borderId="75" xfId="0" applyFont="1" applyBorder="1" applyAlignment="1" applyProtection="1">
      <alignment horizontal="left" vertical="center"/>
      <protection hidden="1"/>
    </xf>
    <xf numFmtId="0" fontId="15" fillId="0" borderId="151" xfId="0" applyFont="1" applyBorder="1" applyAlignment="1" applyProtection="1">
      <alignment horizontal="center" vertical="center"/>
      <protection hidden="1"/>
    </xf>
    <xf numFmtId="0" fontId="15" fillId="0" borderId="101" xfId="0" applyFont="1" applyBorder="1" applyAlignment="1" applyProtection="1">
      <alignment horizontal="center" vertical="center"/>
      <protection hidden="1"/>
    </xf>
    <xf numFmtId="0" fontId="15" fillId="0" borderId="134" xfId="0" applyFont="1" applyBorder="1" applyAlignment="1" applyProtection="1">
      <alignment horizontal="center" vertical="center"/>
      <protection hidden="1"/>
    </xf>
    <xf numFmtId="0" fontId="15" fillId="0" borderId="40" xfId="0" applyFont="1" applyBorder="1" applyAlignment="1" applyProtection="1">
      <alignment horizontal="center" vertical="center"/>
      <protection hidden="1"/>
    </xf>
    <xf numFmtId="0" fontId="13" fillId="0" borderId="78" xfId="0" applyFont="1" applyBorder="1" applyAlignment="1" applyProtection="1">
      <alignment horizontal="center" vertical="center"/>
      <protection hidden="1"/>
    </xf>
    <xf numFmtId="0" fontId="13" fillId="0" borderId="51" xfId="0" applyFont="1" applyBorder="1" applyAlignment="1" applyProtection="1">
      <alignment horizontal="center" vertical="center"/>
      <protection hidden="1"/>
    </xf>
    <xf numFmtId="0" fontId="0" fillId="4" borderId="100" xfId="0" applyFont="1" applyFill="1" applyBorder="1" applyAlignment="1" applyProtection="1">
      <alignment horizontal="left" vertical="center" wrapText="1"/>
      <protection hidden="1"/>
    </xf>
    <xf numFmtId="0" fontId="0" fillId="4" borderId="84" xfId="0" applyFont="1" applyFill="1" applyBorder="1" applyAlignment="1" applyProtection="1">
      <alignment horizontal="left" vertical="center" wrapText="1"/>
      <protection hidden="1"/>
    </xf>
    <xf numFmtId="0" fontId="0" fillId="4" borderId="87" xfId="0" applyFont="1" applyFill="1" applyBorder="1" applyAlignment="1" applyProtection="1">
      <alignment horizontal="left" vertical="center" wrapText="1"/>
      <protection hidden="1"/>
    </xf>
    <xf numFmtId="0" fontId="0" fillId="0" borderId="89" xfId="0" applyBorder="1" applyAlignment="1" applyProtection="1">
      <alignment horizontal="left" vertical="center"/>
      <protection hidden="1"/>
    </xf>
    <xf numFmtId="0" fontId="0" fillId="0" borderId="76" xfId="0" applyBorder="1" applyAlignment="1" applyProtection="1">
      <alignment horizontal="left" vertical="center"/>
      <protection hidden="1"/>
    </xf>
    <xf numFmtId="0" fontId="0" fillId="0" borderId="65" xfId="0" applyFont="1" applyBorder="1" applyAlignment="1" applyProtection="1">
      <alignment horizontal="left" vertical="center"/>
      <protection hidden="1"/>
    </xf>
    <xf numFmtId="0" fontId="0" fillId="0" borderId="72" xfId="0" applyFont="1" applyBorder="1" applyAlignment="1" applyProtection="1">
      <alignment horizontal="left" vertical="center"/>
      <protection hidden="1"/>
    </xf>
    <xf numFmtId="0" fontId="0" fillId="0" borderId="89" xfId="0" applyFont="1" applyBorder="1" applyAlignment="1" applyProtection="1">
      <alignment horizontal="left" vertical="center"/>
      <protection hidden="1"/>
    </xf>
    <xf numFmtId="0" fontId="0" fillId="0" borderId="76" xfId="0" applyFont="1" applyBorder="1" applyAlignment="1" applyProtection="1">
      <alignment horizontal="left" vertical="center"/>
      <protection hidden="1"/>
    </xf>
    <xf numFmtId="0" fontId="0" fillId="0" borderId="131" xfId="0" applyFont="1" applyBorder="1" applyAlignment="1" applyProtection="1">
      <alignment horizontal="center" vertical="center"/>
      <protection hidden="1"/>
    </xf>
    <xf numFmtId="0" fontId="0" fillId="0" borderId="133" xfId="0" applyFont="1" applyBorder="1" applyAlignment="1" applyProtection="1">
      <alignment horizontal="center" vertical="center"/>
      <protection hidden="1"/>
    </xf>
    <xf numFmtId="0" fontId="0" fillId="0" borderId="108" xfId="0" applyFont="1" applyBorder="1" applyAlignment="1" applyProtection="1">
      <alignment horizontal="center" vertical="center"/>
      <protection hidden="1"/>
    </xf>
    <xf numFmtId="0" fontId="0" fillId="32" borderId="100" xfId="0" applyFont="1" applyFill="1" applyBorder="1" applyAlignment="1" applyProtection="1">
      <alignment vertical="center" wrapText="1"/>
      <protection locked="0"/>
    </xf>
    <xf numFmtId="0" fontId="0" fillId="32" borderId="84" xfId="0" applyFont="1" applyFill="1" applyBorder="1" applyAlignment="1" applyProtection="1">
      <alignment vertical="center" wrapText="1"/>
      <protection locked="0"/>
    </xf>
    <xf numFmtId="0" fontId="0" fillId="32" borderId="87" xfId="0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left" vertical="center" wrapText="1"/>
      <protection hidden="1"/>
    </xf>
    <xf numFmtId="0" fontId="0" fillId="0" borderId="7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6" fillId="0" borderId="78" xfId="0" applyFont="1" applyBorder="1" applyAlignment="1" applyProtection="1">
      <alignment horizontal="center" vertical="center" wrapText="1"/>
      <protection/>
    </xf>
    <xf numFmtId="0" fontId="6" fillId="0" borderId="73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2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5" fillId="0" borderId="0" xfId="0" applyNumberFormat="1" applyFont="1" applyAlignment="1" applyProtection="1">
      <alignment horizontal="right" vertical="center"/>
      <protection/>
    </xf>
    <xf numFmtId="0" fontId="4" fillId="0" borderId="157" xfId="0" applyFont="1" applyBorder="1" applyAlignment="1" applyProtection="1">
      <alignment horizontal="center" vertical="center" wrapText="1"/>
      <protection/>
    </xf>
    <xf numFmtId="0" fontId="4" fillId="0" borderId="101" xfId="0" applyFont="1" applyBorder="1" applyAlignment="1" applyProtection="1">
      <alignment horizontal="center" vertical="center" wrapText="1"/>
      <protection/>
    </xf>
    <xf numFmtId="0" fontId="4" fillId="0" borderId="152" xfId="0" applyFont="1" applyBorder="1" applyAlignment="1" applyProtection="1">
      <alignment horizontal="center" vertical="center" wrapText="1"/>
      <protection/>
    </xf>
    <xf numFmtId="0" fontId="4" fillId="0" borderId="158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86" xfId="0" applyFont="1" applyBorder="1" applyAlignment="1" applyProtection="1">
      <alignment horizontal="center" vertical="center" wrapText="1"/>
      <protection/>
    </xf>
    <xf numFmtId="0" fontId="4" fillId="0" borderId="157" xfId="0" applyFont="1" applyBorder="1" applyAlignment="1" applyProtection="1">
      <alignment horizontal="center" vertical="center" wrapText="1"/>
      <protection/>
    </xf>
    <xf numFmtId="0" fontId="4" fillId="0" borderId="101" xfId="0" applyFont="1" applyBorder="1" applyAlignment="1" applyProtection="1">
      <alignment horizontal="center" vertical="center" wrapText="1"/>
      <protection/>
    </xf>
    <xf numFmtId="0" fontId="4" fillId="0" borderId="159" xfId="0" applyFont="1" applyBorder="1" applyAlignment="1" applyProtection="1">
      <alignment horizontal="center" vertical="center" wrapText="1"/>
      <protection/>
    </xf>
    <xf numFmtId="0" fontId="4" fillId="0" borderId="158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5" fillId="0" borderId="4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0" xfId="0" applyFont="1" applyBorder="1" applyAlignment="1" applyProtection="1">
      <alignment horizontal="center" wrapText="1"/>
      <protection/>
    </xf>
    <xf numFmtId="0" fontId="4" fillId="0" borderId="161" xfId="0" applyFont="1" applyBorder="1" applyAlignment="1" applyProtection="1">
      <alignment horizontal="center" wrapText="1"/>
      <protection/>
    </xf>
    <xf numFmtId="0" fontId="4" fillId="0" borderId="162" xfId="0" applyFont="1" applyBorder="1" applyAlignment="1" applyProtection="1">
      <alignment horizontal="center" wrapText="1"/>
      <protection/>
    </xf>
    <xf numFmtId="0" fontId="4" fillId="0" borderId="157" xfId="0" applyFont="1" applyBorder="1" applyAlignment="1" applyProtection="1">
      <alignment horizontal="center" wrapText="1"/>
      <protection/>
    </xf>
    <xf numFmtId="0" fontId="4" fillId="0" borderId="101" xfId="0" applyFont="1" applyBorder="1" applyAlignment="1" applyProtection="1">
      <alignment horizontal="center" wrapText="1"/>
      <protection/>
    </xf>
    <xf numFmtId="0" fontId="4" fillId="0" borderId="159" xfId="0" applyFont="1" applyBorder="1" applyAlignment="1" applyProtection="1">
      <alignment horizontal="center" wrapText="1"/>
      <protection/>
    </xf>
    <xf numFmtId="0" fontId="4" fillId="0" borderId="163" xfId="0" applyFont="1" applyBorder="1" applyAlignment="1" applyProtection="1">
      <alignment horizontal="center" vertical="center" wrapText="1"/>
      <protection/>
    </xf>
    <xf numFmtId="0" fontId="4" fillId="0" borderId="164" xfId="0" applyFont="1" applyBorder="1" applyAlignment="1" applyProtection="1">
      <alignment horizontal="center" vertical="center" wrapText="1"/>
      <protection/>
    </xf>
    <xf numFmtId="0" fontId="4" fillId="0" borderId="165" xfId="0" applyFont="1" applyBorder="1" applyAlignment="1" applyProtection="1">
      <alignment horizontal="center" vertical="center" wrapText="1"/>
      <protection/>
    </xf>
    <xf numFmtId="0" fontId="4" fillId="0" borderId="151" xfId="0" applyFont="1" applyBorder="1" applyAlignment="1" applyProtection="1">
      <alignment horizontal="center" vertical="center" wrapText="1"/>
      <protection/>
    </xf>
    <xf numFmtId="0" fontId="4" fillId="0" borderId="15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0" borderId="48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right" vertical="top"/>
      <protection/>
    </xf>
    <xf numFmtId="0" fontId="4" fillId="0" borderId="78" xfId="0" applyFont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5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 hidden="1"/>
    </xf>
    <xf numFmtId="1" fontId="0" fillId="32" borderId="78" xfId="0" applyNumberFormat="1" applyFont="1" applyFill="1" applyBorder="1" applyAlignment="1" applyProtection="1">
      <alignment horizontal="center" vertical="center"/>
      <protection locked="0"/>
    </xf>
    <xf numFmtId="1" fontId="0" fillId="32" borderId="7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110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top"/>
    </xf>
    <xf numFmtId="49" fontId="0" fillId="32" borderId="66" xfId="0" applyNumberFormat="1" applyFont="1" applyFill="1" applyBorder="1" applyAlignment="1" applyProtection="1">
      <alignment horizontal="left" vertical="center" wrapText="1"/>
      <protection locked="0"/>
    </xf>
    <xf numFmtId="49" fontId="0" fillId="32" borderId="88" xfId="0" applyNumberFormat="1" applyFont="1" applyFill="1" applyBorder="1" applyAlignment="1" applyProtection="1">
      <alignment horizontal="left" vertical="center" wrapText="1"/>
      <protection locked="0"/>
    </xf>
    <xf numFmtId="49" fontId="0" fillId="32" borderId="64" xfId="0" applyNumberFormat="1" applyFont="1" applyFill="1" applyBorder="1" applyAlignment="1" applyProtection="1">
      <alignment horizontal="left" vertical="center" wrapText="1"/>
      <protection locked="0"/>
    </xf>
    <xf numFmtId="49" fontId="0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0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49" fontId="0" fillId="32" borderId="74" xfId="0" applyNumberFormat="1" applyFont="1" applyFill="1" applyBorder="1" applyAlignment="1" applyProtection="1">
      <alignment horizontal="left" vertical="center" wrapText="1"/>
      <protection locked="0"/>
    </xf>
    <xf numFmtId="49" fontId="0" fillId="32" borderId="44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72;&#1085;&#1103;\GodOthet\GodOtch\GodOtch\2009\&#1057;&#1064;\Ver1\&#1054;&#1090;&#1095;&#1077;&#1090;_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.сведения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4а"/>
      <sheetName val="Табл.24б"/>
      <sheetName val="Табл.25"/>
      <sheetName val="Табл.26"/>
      <sheetName val="Табл.27,28"/>
    </sheetNames>
    <sheetDataSet>
      <sheetData sheetId="0">
        <row r="24">
          <cell r="B24" t="str">
            <v>Русский язык</v>
          </cell>
        </row>
        <row r="25">
          <cell r="B25" t="str">
            <v>Математика</v>
          </cell>
        </row>
        <row r="26">
          <cell r="B26" t="str">
            <v>Биология</v>
          </cell>
        </row>
        <row r="27">
          <cell r="B27" t="str">
            <v>География</v>
          </cell>
        </row>
        <row r="28">
          <cell r="B28" t="str">
            <v>История</v>
          </cell>
        </row>
        <row r="29">
          <cell r="B29" t="str">
            <v>Литература</v>
          </cell>
        </row>
        <row r="30">
          <cell r="B30" t="str">
            <v>Физика</v>
          </cell>
        </row>
        <row r="31">
          <cell r="B31" t="str">
            <v>Химия</v>
          </cell>
        </row>
        <row r="32">
          <cell r="B32" t="str">
            <v>Английский язык</v>
          </cell>
        </row>
        <row r="33">
          <cell r="B33" t="str">
            <v>Немецкий язык</v>
          </cell>
        </row>
        <row r="34">
          <cell r="B34" t="str">
            <v>Французский язык</v>
          </cell>
        </row>
        <row r="35">
          <cell r="B35" t="str">
            <v>Обществознание</v>
          </cell>
        </row>
        <row r="36">
          <cell r="B36" t="str">
            <v>Информатика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B1:G50"/>
  <sheetViews>
    <sheetView showZeros="0" zoomScalePageLayoutView="0" workbookViewId="0" topLeftCell="A10">
      <selection activeCell="C19" sqref="C19"/>
    </sheetView>
  </sheetViews>
  <sheetFormatPr defaultColWidth="9.00390625" defaultRowHeight="12.75"/>
  <cols>
    <col min="1" max="1" width="2.00390625" style="0" customWidth="1"/>
    <col min="2" max="2" width="17.25390625" style="0" customWidth="1"/>
    <col min="3" max="3" width="17.125" style="0" customWidth="1"/>
    <col min="4" max="4" width="5.75390625" style="0" customWidth="1"/>
    <col min="5" max="5" width="1.875" style="0" customWidth="1"/>
    <col min="6" max="6" width="5.75390625" style="0" customWidth="1"/>
    <col min="7" max="7" width="44.625" style="0" customWidth="1"/>
  </cols>
  <sheetData>
    <row r="1" spans="2:7" s="3" customFormat="1" ht="40.5" customHeight="1">
      <c r="B1" s="887" t="s">
        <v>111</v>
      </c>
      <c r="C1" s="887"/>
      <c r="D1" s="887"/>
      <c r="E1" s="887"/>
      <c r="F1" s="887"/>
      <c r="G1" s="887"/>
    </row>
    <row r="2" spans="2:7" ht="12.75">
      <c r="B2" s="886" t="s">
        <v>112</v>
      </c>
      <c r="C2" s="886"/>
      <c r="D2" s="888" t="s">
        <v>429</v>
      </c>
      <c r="E2" s="888"/>
      <c r="F2" s="888"/>
      <c r="G2" s="888"/>
    </row>
    <row r="3" spans="2:7" ht="12.75">
      <c r="B3" s="4" t="s">
        <v>144</v>
      </c>
      <c r="C3" s="4"/>
      <c r="D3" s="888" t="s">
        <v>430</v>
      </c>
      <c r="E3" s="888"/>
      <c r="F3" s="888"/>
      <c r="G3" s="888"/>
    </row>
    <row r="4" spans="2:7" ht="12.75">
      <c r="B4" s="886" t="s">
        <v>113</v>
      </c>
      <c r="C4" s="886"/>
      <c r="D4" s="889" t="s">
        <v>431</v>
      </c>
      <c r="E4" s="889"/>
      <c r="F4" s="889"/>
      <c r="G4" s="889"/>
    </row>
    <row r="5" spans="2:7" ht="12.75">
      <c r="B5" s="886" t="s">
        <v>416</v>
      </c>
      <c r="C5" s="886"/>
      <c r="D5" s="851">
        <v>2012</v>
      </c>
      <c r="E5" s="852" t="s">
        <v>415</v>
      </c>
      <c r="F5" s="853">
        <v>2013</v>
      </c>
      <c r="G5" s="139"/>
    </row>
    <row r="6" ht="13.5" thickBot="1"/>
    <row r="7" spans="2:4" ht="51.75" customHeight="1" thickBot="1">
      <c r="B7" s="39" t="s">
        <v>45</v>
      </c>
      <c r="C7" s="40" t="s">
        <v>153</v>
      </c>
      <c r="D7" s="22"/>
    </row>
    <row r="8" spans="2:4" ht="12.75">
      <c r="B8" s="33" t="s">
        <v>114</v>
      </c>
      <c r="C8" s="462"/>
      <c r="D8" s="37"/>
    </row>
    <row r="9" spans="2:4" ht="12.75">
      <c r="B9" s="34" t="s">
        <v>115</v>
      </c>
      <c r="C9" s="463"/>
      <c r="D9" s="37"/>
    </row>
    <row r="10" spans="2:4" ht="12.75">
      <c r="B10" s="34" t="s">
        <v>116</v>
      </c>
      <c r="C10" s="463"/>
      <c r="D10" s="37"/>
    </row>
    <row r="11" spans="2:4" ht="12.75">
      <c r="B11" s="34" t="s">
        <v>117</v>
      </c>
      <c r="C11" s="463"/>
      <c r="D11" s="37"/>
    </row>
    <row r="12" spans="2:4" ht="12.75">
      <c r="B12" s="34" t="s">
        <v>118</v>
      </c>
      <c r="C12" s="463"/>
      <c r="D12" s="37"/>
    </row>
    <row r="13" spans="2:4" ht="12.75">
      <c r="B13" s="34" t="s">
        <v>119</v>
      </c>
      <c r="C13" s="463">
        <v>1</v>
      </c>
      <c r="D13" s="37"/>
    </row>
    <row r="14" spans="2:4" ht="12.75">
      <c r="B14" s="34" t="s">
        <v>120</v>
      </c>
      <c r="C14" s="463">
        <v>29</v>
      </c>
      <c r="D14" s="37"/>
    </row>
    <row r="15" spans="2:4" ht="12.75">
      <c r="B15" s="34" t="s">
        <v>121</v>
      </c>
      <c r="C15" s="463">
        <v>54</v>
      </c>
      <c r="D15" s="37"/>
    </row>
    <row r="16" spans="2:4" ht="12.75">
      <c r="B16" s="34" t="s">
        <v>122</v>
      </c>
      <c r="C16" s="463">
        <v>88</v>
      </c>
      <c r="D16" s="37"/>
    </row>
    <row r="17" spans="2:4" ht="12.75">
      <c r="B17" s="34" t="s">
        <v>123</v>
      </c>
      <c r="C17" s="463">
        <v>41</v>
      </c>
      <c r="D17" s="37"/>
    </row>
    <row r="18" spans="2:4" ht="12.75">
      <c r="B18" s="34" t="s">
        <v>124</v>
      </c>
      <c r="C18" s="463">
        <v>41</v>
      </c>
      <c r="D18" s="37"/>
    </row>
    <row r="19" spans="2:4" ht="13.5" thickBot="1">
      <c r="B19" s="117" t="s">
        <v>417</v>
      </c>
      <c r="C19" s="464">
        <v>18</v>
      </c>
      <c r="D19" s="37"/>
    </row>
    <row r="20" spans="2:3" ht="13.5" thickBot="1">
      <c r="B20" s="38" t="s">
        <v>62</v>
      </c>
      <c r="C20" s="465">
        <f>SUM(C8:C19)</f>
        <v>272</v>
      </c>
    </row>
    <row r="21" ht="26.25" customHeight="1"/>
    <row r="22" ht="25.5" customHeight="1" thickBot="1">
      <c r="B22" s="3" t="s">
        <v>171</v>
      </c>
    </row>
    <row r="23" spans="2:3" ht="12.75" customHeight="1" thickBot="1">
      <c r="B23" s="143" t="s">
        <v>418</v>
      </c>
      <c r="C23" s="144" t="s">
        <v>186</v>
      </c>
    </row>
    <row r="24" spans="2:3" ht="12.75">
      <c r="B24" s="145" t="s">
        <v>173</v>
      </c>
      <c r="C24" s="146" t="s">
        <v>173</v>
      </c>
    </row>
    <row r="25" spans="2:3" ht="12.75">
      <c r="B25" s="147" t="s">
        <v>183</v>
      </c>
      <c r="C25" s="148" t="s">
        <v>187</v>
      </c>
    </row>
    <row r="26" spans="2:3" ht="12.75">
      <c r="B26" s="150" t="s">
        <v>129</v>
      </c>
      <c r="C26" s="149" t="s">
        <v>126</v>
      </c>
    </row>
    <row r="27" spans="2:3" ht="12.75">
      <c r="B27" s="147" t="s">
        <v>130</v>
      </c>
      <c r="C27" s="148" t="s">
        <v>125</v>
      </c>
    </row>
    <row r="28" spans="2:3" ht="12.75">
      <c r="B28" s="147" t="s">
        <v>131</v>
      </c>
      <c r="C28" s="148" t="s">
        <v>127</v>
      </c>
    </row>
    <row r="29" spans="2:3" ht="12.75">
      <c r="B29" s="147" t="s">
        <v>128</v>
      </c>
      <c r="C29" s="148" t="s">
        <v>128</v>
      </c>
    </row>
    <row r="30" spans="2:3" ht="12.75">
      <c r="B30" s="147" t="s">
        <v>172</v>
      </c>
      <c r="C30" s="148" t="s">
        <v>172</v>
      </c>
    </row>
    <row r="31" spans="2:3" ht="12.75">
      <c r="B31" s="147" t="s">
        <v>125</v>
      </c>
      <c r="C31" s="148" t="s">
        <v>130</v>
      </c>
    </row>
    <row r="32" spans="2:3" ht="12.75">
      <c r="B32" s="147" t="s">
        <v>127</v>
      </c>
      <c r="C32" s="148" t="s">
        <v>131</v>
      </c>
    </row>
    <row r="33" spans="2:3" ht="12.75">
      <c r="B33" s="147" t="s">
        <v>179</v>
      </c>
      <c r="C33" s="148"/>
    </row>
    <row r="34" spans="2:3" ht="12.75">
      <c r="B34" s="147" t="s">
        <v>180</v>
      </c>
      <c r="C34" s="151"/>
    </row>
    <row r="35" spans="2:3" ht="12.75">
      <c r="B35" s="147" t="s">
        <v>174</v>
      </c>
      <c r="C35" s="152"/>
    </row>
    <row r="36" spans="2:3" ht="13.5" thickBot="1">
      <c r="B36" s="153" t="s">
        <v>61</v>
      </c>
      <c r="C36" s="154"/>
    </row>
    <row r="38" ht="21.75" customHeight="1" thickBot="1">
      <c r="B38" s="155" t="s">
        <v>188</v>
      </c>
    </row>
    <row r="39" spans="2:3" ht="12.75">
      <c r="B39" s="156" t="s">
        <v>189</v>
      </c>
      <c r="C39" s="157"/>
    </row>
    <row r="40" spans="2:3" ht="13.5" thickBot="1">
      <c r="B40" s="158" t="s">
        <v>190</v>
      </c>
      <c r="C40" s="159"/>
    </row>
    <row r="42" ht="19.5" customHeight="1">
      <c r="B42" s="3" t="s">
        <v>191</v>
      </c>
    </row>
    <row r="43" ht="12.75" customHeight="1">
      <c r="B43" s="160" t="s">
        <v>192</v>
      </c>
    </row>
    <row r="44" ht="12.75" customHeight="1">
      <c r="B44" s="160" t="s">
        <v>193</v>
      </c>
    </row>
    <row r="45" ht="12.75" customHeight="1">
      <c r="B45" s="160" t="s">
        <v>194</v>
      </c>
    </row>
    <row r="46" ht="12.75" customHeight="1">
      <c r="B46" s="160" t="s">
        <v>195</v>
      </c>
    </row>
    <row r="47" ht="12.75" customHeight="1">
      <c r="B47" s="161" t="s">
        <v>196</v>
      </c>
    </row>
    <row r="48" ht="12.75" customHeight="1">
      <c r="B48" s="161" t="s">
        <v>197</v>
      </c>
    </row>
    <row r="49" ht="12.75" customHeight="1">
      <c r="B49" s="162" t="s">
        <v>198</v>
      </c>
    </row>
    <row r="50" ht="12.75" customHeight="1">
      <c r="B50" s="160" t="s">
        <v>199</v>
      </c>
    </row>
  </sheetData>
  <sheetProtection password="CCE7" sheet="1" objects="1" scenarios="1"/>
  <mergeCells count="7">
    <mergeCell ref="B5:C5"/>
    <mergeCell ref="B2:C2"/>
    <mergeCell ref="B4:C4"/>
    <mergeCell ref="B1:G1"/>
    <mergeCell ref="D2:G2"/>
    <mergeCell ref="D3:G3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7"/>
  <dimension ref="A1:P23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3.875" style="139" customWidth="1"/>
    <col min="2" max="2" width="21.00390625" style="139" customWidth="1"/>
    <col min="3" max="4" width="8.625" style="139" customWidth="1"/>
    <col min="5" max="12" width="7.75390625" style="139" customWidth="1"/>
    <col min="13" max="15" width="9.125" style="139" customWidth="1"/>
    <col min="16" max="16" width="10.00390625" style="139" customWidth="1"/>
    <col min="17" max="16384" width="9.125" style="139" customWidth="1"/>
  </cols>
  <sheetData>
    <row r="1" spans="1:16" ht="15">
      <c r="A1" s="1062" t="str">
        <f>CONCATENATE("Информация об участии в Г(И)А в новой форме в ",'Осн.сведения'!F5," году лиц с ограниченными возможностями здоровья (9 кл.)")</f>
        <v>Информация об участии в Г(И)А в новой форме в 2013 году лиц с ограниченными возможностями здоровья (9 кл.)</v>
      </c>
      <c r="B1" s="1062"/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1062"/>
      <c r="O1" s="1062"/>
      <c r="P1" s="1062"/>
    </row>
    <row r="2" spans="1:16" ht="15">
      <c r="A2" s="1063" t="str">
        <f>'Осн.сведения'!D3</f>
        <v>ВСОШ №2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</row>
    <row r="3" spans="1:16" ht="17.2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12:16" ht="17.25" customHeight="1" thickBot="1">
      <c r="L4" s="1064" t="s">
        <v>286</v>
      </c>
      <c r="M4" s="1064"/>
      <c r="N4" s="1064"/>
      <c r="O4" s="1064"/>
      <c r="P4" s="1064"/>
    </row>
    <row r="5" spans="1:16" ht="15" customHeight="1" thickBot="1">
      <c r="A5" s="1045" t="s">
        <v>263</v>
      </c>
      <c r="B5" s="1048" t="s">
        <v>266</v>
      </c>
      <c r="C5" s="1065" t="s">
        <v>267</v>
      </c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7"/>
    </row>
    <row r="6" spans="1:16" ht="15" customHeight="1">
      <c r="A6" s="1046"/>
      <c r="B6" s="1049"/>
      <c r="C6" s="1060" t="s">
        <v>140</v>
      </c>
      <c r="D6" s="1051" t="s">
        <v>287</v>
      </c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3"/>
    </row>
    <row r="7" spans="1:16" ht="30" customHeight="1" thickBot="1">
      <c r="A7" s="1047"/>
      <c r="B7" s="1050"/>
      <c r="C7" s="1061"/>
      <c r="D7" s="339" t="s">
        <v>140</v>
      </c>
      <c r="E7" s="341" t="s">
        <v>270</v>
      </c>
      <c r="F7" s="341" t="s">
        <v>288</v>
      </c>
      <c r="G7" s="341" t="s">
        <v>289</v>
      </c>
      <c r="H7" s="341" t="s">
        <v>273</v>
      </c>
      <c r="I7" s="341" t="s">
        <v>274</v>
      </c>
      <c r="J7" s="341" t="s">
        <v>277</v>
      </c>
      <c r="K7" s="341" t="s">
        <v>278</v>
      </c>
      <c r="L7" s="341" t="s">
        <v>275</v>
      </c>
      <c r="M7" s="839" t="s">
        <v>279</v>
      </c>
      <c r="N7" s="839" t="s">
        <v>424</v>
      </c>
      <c r="O7" s="840" t="s">
        <v>425</v>
      </c>
      <c r="P7" s="841" t="s">
        <v>290</v>
      </c>
    </row>
    <row r="8" spans="1:16" ht="18" customHeight="1">
      <c r="A8" s="345" t="s">
        <v>51</v>
      </c>
      <c r="B8" s="346" t="s">
        <v>192</v>
      </c>
      <c r="C8" s="632"/>
      <c r="D8" s="591"/>
      <c r="E8" s="592"/>
      <c r="F8" s="592"/>
      <c r="G8" s="592"/>
      <c r="H8" s="592"/>
      <c r="I8" s="592"/>
      <c r="J8" s="592"/>
      <c r="K8" s="592"/>
      <c r="L8" s="592"/>
      <c r="M8" s="615"/>
      <c r="N8" s="615"/>
      <c r="O8" s="615"/>
      <c r="P8" s="449"/>
    </row>
    <row r="9" spans="1:16" ht="18" customHeight="1">
      <c r="A9" s="347" t="s">
        <v>52</v>
      </c>
      <c r="B9" s="348" t="s">
        <v>193</v>
      </c>
      <c r="C9" s="848"/>
      <c r="D9" s="613"/>
      <c r="E9" s="614"/>
      <c r="F9" s="614"/>
      <c r="G9" s="614"/>
      <c r="H9" s="614"/>
      <c r="I9" s="614"/>
      <c r="J9" s="614"/>
      <c r="K9" s="614"/>
      <c r="L9" s="614"/>
      <c r="M9" s="645"/>
      <c r="N9" s="645"/>
      <c r="O9" s="645"/>
      <c r="P9" s="450"/>
    </row>
    <row r="10" spans="1:16" ht="18" customHeight="1">
      <c r="A10" s="347" t="s">
        <v>53</v>
      </c>
      <c r="B10" s="348" t="s">
        <v>291</v>
      </c>
      <c r="C10" s="633"/>
      <c r="D10" s="613"/>
      <c r="E10" s="614"/>
      <c r="F10" s="614"/>
      <c r="G10" s="614"/>
      <c r="H10" s="614"/>
      <c r="I10" s="614"/>
      <c r="J10" s="614"/>
      <c r="K10" s="614"/>
      <c r="L10" s="614"/>
      <c r="M10" s="645"/>
      <c r="N10" s="645"/>
      <c r="O10" s="645"/>
      <c r="P10" s="450"/>
    </row>
    <row r="11" spans="1:16" ht="18" customHeight="1">
      <c r="A11" s="347" t="s">
        <v>54</v>
      </c>
      <c r="B11" s="348" t="s">
        <v>292</v>
      </c>
      <c r="C11" s="633"/>
      <c r="D11" s="613"/>
      <c r="E11" s="614"/>
      <c r="F11" s="614"/>
      <c r="G11" s="614"/>
      <c r="H11" s="614"/>
      <c r="I11" s="614"/>
      <c r="J11" s="614"/>
      <c r="K11" s="614"/>
      <c r="L11" s="614"/>
      <c r="M11" s="645"/>
      <c r="N11" s="645"/>
      <c r="O11" s="645"/>
      <c r="P11" s="450"/>
    </row>
    <row r="12" spans="1:16" ht="27" customHeight="1">
      <c r="A12" s="367" t="s">
        <v>55</v>
      </c>
      <c r="B12" s="368" t="s">
        <v>197</v>
      </c>
      <c r="C12" s="633"/>
      <c r="D12" s="613"/>
      <c r="E12" s="614"/>
      <c r="F12" s="614"/>
      <c r="G12" s="614"/>
      <c r="H12" s="614"/>
      <c r="I12" s="614"/>
      <c r="J12" s="614"/>
      <c r="K12" s="614"/>
      <c r="L12" s="614"/>
      <c r="M12" s="645"/>
      <c r="N12" s="645"/>
      <c r="O12" s="645"/>
      <c r="P12" s="450"/>
    </row>
    <row r="13" spans="1:16" ht="18" customHeight="1">
      <c r="A13" s="347" t="s">
        <v>56</v>
      </c>
      <c r="B13" s="348" t="s">
        <v>293</v>
      </c>
      <c r="C13" s="633"/>
      <c r="D13" s="613"/>
      <c r="E13" s="614"/>
      <c r="F13" s="614"/>
      <c r="G13" s="614"/>
      <c r="H13" s="614"/>
      <c r="I13" s="614"/>
      <c r="J13" s="614"/>
      <c r="K13" s="614"/>
      <c r="L13" s="614"/>
      <c r="M13" s="645"/>
      <c r="N13" s="645"/>
      <c r="O13" s="645"/>
      <c r="P13" s="450"/>
    </row>
    <row r="14" spans="1:16" ht="27" customHeight="1">
      <c r="A14" s="347" t="s">
        <v>57</v>
      </c>
      <c r="B14" s="348" t="s">
        <v>294</v>
      </c>
      <c r="C14" s="633"/>
      <c r="D14" s="613"/>
      <c r="E14" s="614"/>
      <c r="F14" s="614"/>
      <c r="G14" s="614"/>
      <c r="H14" s="614"/>
      <c r="I14" s="614"/>
      <c r="J14" s="614"/>
      <c r="K14" s="614"/>
      <c r="L14" s="614"/>
      <c r="M14" s="645"/>
      <c r="N14" s="645"/>
      <c r="O14" s="645"/>
      <c r="P14" s="450"/>
    </row>
    <row r="15" spans="1:16" ht="27" customHeight="1">
      <c r="A15" s="347" t="s">
        <v>58</v>
      </c>
      <c r="B15" s="348" t="s">
        <v>295</v>
      </c>
      <c r="C15" s="633">
        <v>2</v>
      </c>
      <c r="D15" s="613"/>
      <c r="E15" s="614"/>
      <c r="F15" s="614"/>
      <c r="G15" s="614"/>
      <c r="H15" s="614"/>
      <c r="I15" s="614"/>
      <c r="J15" s="614"/>
      <c r="K15" s="614"/>
      <c r="L15" s="614"/>
      <c r="M15" s="645"/>
      <c r="N15" s="645"/>
      <c r="O15" s="645"/>
      <c r="P15" s="450"/>
    </row>
    <row r="16" spans="1:16" ht="18" customHeight="1">
      <c r="A16" s="347" t="s">
        <v>59</v>
      </c>
      <c r="B16" s="348" t="s">
        <v>296</v>
      </c>
      <c r="C16" s="633"/>
      <c r="D16" s="613"/>
      <c r="E16" s="614"/>
      <c r="F16" s="614"/>
      <c r="G16" s="614"/>
      <c r="H16" s="614"/>
      <c r="I16" s="614"/>
      <c r="J16" s="614"/>
      <c r="K16" s="614"/>
      <c r="L16" s="614"/>
      <c r="M16" s="645"/>
      <c r="N16" s="645"/>
      <c r="O16" s="645"/>
      <c r="P16" s="450"/>
    </row>
    <row r="17" spans="1:16" ht="18" customHeight="1" thickBot="1">
      <c r="A17" s="369" t="s">
        <v>60</v>
      </c>
      <c r="B17" s="354" t="s">
        <v>199</v>
      </c>
      <c r="C17" s="633"/>
      <c r="D17" s="634"/>
      <c r="E17" s="635"/>
      <c r="F17" s="635"/>
      <c r="G17" s="635"/>
      <c r="H17" s="635"/>
      <c r="I17" s="635"/>
      <c r="J17" s="635"/>
      <c r="K17" s="635"/>
      <c r="L17" s="635"/>
      <c r="M17" s="838"/>
      <c r="N17" s="838"/>
      <c r="O17" s="838"/>
      <c r="P17" s="451"/>
    </row>
    <row r="18" spans="1:16" ht="18" customHeight="1" thickBot="1">
      <c r="A18" s="1041" t="s">
        <v>283</v>
      </c>
      <c r="B18" s="1042"/>
      <c r="C18" s="831">
        <f>SUM(C8:C17)</f>
        <v>2</v>
      </c>
      <c r="D18" s="618">
        <f>SUM(D8:D17)</f>
        <v>0</v>
      </c>
      <c r="E18" s="619">
        <f aca="true" t="shared" si="0" ref="E18:P18">SUM(E8:E17)</f>
        <v>0</v>
      </c>
      <c r="F18" s="619">
        <f t="shared" si="0"/>
        <v>0</v>
      </c>
      <c r="G18" s="619">
        <f t="shared" si="0"/>
        <v>0</v>
      </c>
      <c r="H18" s="619">
        <f t="shared" si="0"/>
        <v>0</v>
      </c>
      <c r="I18" s="619">
        <f t="shared" si="0"/>
        <v>0</v>
      </c>
      <c r="J18" s="619">
        <f t="shared" si="0"/>
        <v>0</v>
      </c>
      <c r="K18" s="619">
        <f t="shared" si="0"/>
        <v>0</v>
      </c>
      <c r="L18" s="619">
        <f t="shared" si="0"/>
        <v>0</v>
      </c>
      <c r="M18" s="619">
        <f t="shared" si="0"/>
        <v>0</v>
      </c>
      <c r="N18" s="619">
        <f t="shared" si="0"/>
        <v>0</v>
      </c>
      <c r="O18" s="619">
        <f t="shared" si="0"/>
        <v>0</v>
      </c>
      <c r="P18" s="452">
        <f t="shared" si="0"/>
        <v>0</v>
      </c>
    </row>
    <row r="23" spans="6:10" ht="12.75">
      <c r="F23" s="355" t="s">
        <v>7</v>
      </c>
      <c r="G23" s="140"/>
      <c r="H23" s="140"/>
      <c r="I23" s="140"/>
      <c r="J23" s="356" t="str">
        <f>'Осн.сведения'!D4</f>
        <v>Винник Ирина Ивановна</v>
      </c>
    </row>
  </sheetData>
  <sheetProtection password="CCE7" sheet="1" objects="1" scenarios="1"/>
  <mergeCells count="9">
    <mergeCell ref="C6:C7"/>
    <mergeCell ref="D6:P6"/>
    <mergeCell ref="A18:B18"/>
    <mergeCell ref="A1:P1"/>
    <mergeCell ref="A2:P2"/>
    <mergeCell ref="L4:P4"/>
    <mergeCell ref="A5:A7"/>
    <mergeCell ref="B5:B7"/>
    <mergeCell ref="C5:P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8"/>
  <dimension ref="A1:U21"/>
  <sheetViews>
    <sheetView showZeros="0" zoomScalePageLayoutView="0" workbookViewId="0" topLeftCell="A1">
      <pane xSplit="2" ySplit="9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1" sqref="E21"/>
    </sheetView>
  </sheetViews>
  <sheetFormatPr defaultColWidth="9.00390625" defaultRowHeight="12.75"/>
  <cols>
    <col min="1" max="1" width="18.75390625" style="139" customWidth="1"/>
    <col min="2" max="2" width="4.75390625" style="139" customWidth="1"/>
    <col min="3" max="5" width="6.875" style="139" customWidth="1"/>
    <col min="6" max="6" width="7.00390625" style="139" customWidth="1"/>
    <col min="7" max="8" width="6.875" style="139" customWidth="1"/>
    <col min="9" max="9" width="7.125" style="139" customWidth="1"/>
    <col min="10" max="13" width="7.00390625" style="139" customWidth="1"/>
    <col min="14" max="14" width="7.375" style="139" customWidth="1"/>
    <col min="15" max="15" width="6.875" style="139" customWidth="1"/>
    <col min="16" max="17" width="7.75390625" style="139" customWidth="1"/>
    <col min="18" max="18" width="6.625" style="139" customWidth="1"/>
    <col min="19" max="21" width="0.875" style="139" customWidth="1"/>
    <col min="22" max="16384" width="9.125" style="139" customWidth="1"/>
  </cols>
  <sheetData>
    <row r="1" spans="1:18" ht="15.75">
      <c r="A1" s="1043" t="str">
        <f>CONCATENATE("Информация о претендентах на награждение золотой медалью в ",'Осн.сведения'!F5," году")</f>
        <v>Информация о претендентах на награждение золотой медалью в 2013 году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</row>
    <row r="2" spans="1:18" ht="15.75">
      <c r="A2" s="1043" t="str">
        <f>'Осн.сведения'!D3</f>
        <v>ВСОШ №2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  <c r="Q2" s="1043"/>
      <c r="R2" s="1043"/>
    </row>
    <row r="3" spans="10:18" ht="12.75" customHeight="1" thickBot="1">
      <c r="J3" s="337"/>
      <c r="K3" s="337"/>
      <c r="L3" s="337"/>
      <c r="M3" s="337"/>
      <c r="N3" s="337"/>
      <c r="O3" s="337"/>
      <c r="P3" s="337"/>
      <c r="Q3" s="337"/>
      <c r="R3" s="337"/>
    </row>
    <row r="4" spans="1:17" ht="12.75" customHeight="1" thickBot="1">
      <c r="A4" s="1070" t="s">
        <v>297</v>
      </c>
      <c r="B4" s="1071"/>
      <c r="C4" s="1071"/>
      <c r="D4" s="1071"/>
      <c r="E4" s="1071"/>
      <c r="F4" s="1071"/>
      <c r="G4" s="1071"/>
      <c r="H4" s="1072"/>
      <c r="I4" s="636"/>
      <c r="J4" s="337"/>
      <c r="K4" s="337"/>
      <c r="L4" s="337"/>
      <c r="M4" s="337"/>
      <c r="N4" s="337"/>
      <c r="O4" s="337"/>
      <c r="P4" s="337"/>
      <c r="Q4" s="337"/>
    </row>
    <row r="5" spans="17:18" ht="15" customHeight="1" thickBot="1">
      <c r="Q5" s="1073" t="s">
        <v>73</v>
      </c>
      <c r="R5" s="1073"/>
    </row>
    <row r="6" spans="1:18" ht="15" customHeight="1">
      <c r="A6" s="1074" t="s">
        <v>298</v>
      </c>
      <c r="B6" s="1077" t="s">
        <v>399</v>
      </c>
      <c r="C6" s="1080" t="s">
        <v>400</v>
      </c>
      <c r="D6" s="1081"/>
      <c r="E6" s="1081"/>
      <c r="F6" s="1081"/>
      <c r="G6" s="1081"/>
      <c r="H6" s="1081"/>
      <c r="I6" s="1081"/>
      <c r="J6" s="1081"/>
      <c r="K6" s="1081"/>
      <c r="L6" s="1081"/>
      <c r="M6" s="1081"/>
      <c r="N6" s="1081"/>
      <c r="O6" s="1082"/>
      <c r="P6" s="1081" t="s">
        <v>299</v>
      </c>
      <c r="Q6" s="1081"/>
      <c r="R6" s="1077" t="s">
        <v>300</v>
      </c>
    </row>
    <row r="7" spans="1:18" ht="12.75" customHeight="1">
      <c r="A7" s="1075"/>
      <c r="B7" s="1078"/>
      <c r="C7" s="371" t="s">
        <v>301</v>
      </c>
      <c r="D7" s="372" t="s">
        <v>302</v>
      </c>
      <c r="E7" s="372" t="s">
        <v>303</v>
      </c>
      <c r="F7" s="1083" t="s">
        <v>273</v>
      </c>
      <c r="G7" s="1083" t="s">
        <v>274</v>
      </c>
      <c r="H7" s="372" t="s">
        <v>304</v>
      </c>
      <c r="I7" s="372" t="s">
        <v>305</v>
      </c>
      <c r="J7" s="372" t="s">
        <v>306</v>
      </c>
      <c r="K7" s="372" t="s">
        <v>307</v>
      </c>
      <c r="L7" s="372" t="s">
        <v>308</v>
      </c>
      <c r="M7" s="372" t="s">
        <v>309</v>
      </c>
      <c r="N7" s="372" t="s">
        <v>310</v>
      </c>
      <c r="O7" s="373" t="s">
        <v>311</v>
      </c>
      <c r="P7" s="374" t="s">
        <v>312</v>
      </c>
      <c r="Q7" s="375" t="s">
        <v>313</v>
      </c>
      <c r="R7" s="1078"/>
    </row>
    <row r="8" spans="1:18" ht="12.75" customHeight="1">
      <c r="A8" s="1075"/>
      <c r="B8" s="1078"/>
      <c r="C8" s="338" t="s">
        <v>314</v>
      </c>
      <c r="D8" s="376" t="s">
        <v>315</v>
      </c>
      <c r="E8" s="376" t="s">
        <v>316</v>
      </c>
      <c r="F8" s="1084"/>
      <c r="G8" s="1084"/>
      <c r="H8" s="376" t="s">
        <v>317</v>
      </c>
      <c r="I8" s="376" t="s">
        <v>318</v>
      </c>
      <c r="J8" s="376" t="s">
        <v>319</v>
      </c>
      <c r="K8" s="376" t="s">
        <v>320</v>
      </c>
      <c r="L8" s="376" t="s">
        <v>314</v>
      </c>
      <c r="M8" s="376" t="s">
        <v>321</v>
      </c>
      <c r="N8" s="376" t="s">
        <v>322</v>
      </c>
      <c r="O8" s="373" t="s">
        <v>323</v>
      </c>
      <c r="P8" s="377" t="s">
        <v>324</v>
      </c>
      <c r="Q8" s="378" t="s">
        <v>325</v>
      </c>
      <c r="R8" s="1078"/>
    </row>
    <row r="9" spans="1:18" ht="12.75" customHeight="1" thickBot="1">
      <c r="A9" s="1076"/>
      <c r="B9" s="1079"/>
      <c r="C9" s="339" t="s">
        <v>326</v>
      </c>
      <c r="D9" s="341" t="s">
        <v>327</v>
      </c>
      <c r="E9" s="341" t="s">
        <v>328</v>
      </c>
      <c r="F9" s="1085"/>
      <c r="G9" s="1085"/>
      <c r="H9" s="341" t="s">
        <v>329</v>
      </c>
      <c r="I9" s="340" t="s">
        <v>330</v>
      </c>
      <c r="J9" s="341"/>
      <c r="K9" s="340"/>
      <c r="L9" s="342" t="s">
        <v>331</v>
      </c>
      <c r="M9" s="342" t="s">
        <v>331</v>
      </c>
      <c r="N9" s="342" t="s">
        <v>331</v>
      </c>
      <c r="O9" s="344" t="s">
        <v>332</v>
      </c>
      <c r="P9" s="379"/>
      <c r="Q9" s="380" t="s">
        <v>333</v>
      </c>
      <c r="R9" s="1079"/>
    </row>
    <row r="10" spans="1:21" ht="36.75" customHeight="1">
      <c r="A10" s="637"/>
      <c r="B10" s="638"/>
      <c r="C10" s="613"/>
      <c r="D10" s="614"/>
      <c r="E10" s="614"/>
      <c r="F10" s="614"/>
      <c r="G10" s="614"/>
      <c r="H10" s="614"/>
      <c r="I10" s="614"/>
      <c r="J10" s="614"/>
      <c r="K10" s="615"/>
      <c r="L10" s="615"/>
      <c r="M10" s="615"/>
      <c r="N10" s="615"/>
      <c r="O10" s="450"/>
      <c r="P10" s="639"/>
      <c r="Q10" s="639"/>
      <c r="R10" s="640"/>
      <c r="S10" s="381">
        <f>IF(TRIM(P10)&lt;&gt;"",1,0)</f>
        <v>0</v>
      </c>
      <c r="T10" s="381">
        <f>IF(TRIM(Q10)&lt;&gt;"",1,0)</f>
        <v>0</v>
      </c>
      <c r="U10" s="381">
        <f>IF(TRIM(R10)&lt;&gt;"",1,0)</f>
        <v>0</v>
      </c>
    </row>
    <row r="11" spans="1:21" ht="36.75" customHeight="1">
      <c r="A11" s="637"/>
      <c r="B11" s="638"/>
      <c r="C11" s="613"/>
      <c r="D11" s="614"/>
      <c r="E11" s="614"/>
      <c r="F11" s="614"/>
      <c r="G11" s="614"/>
      <c r="H11" s="614"/>
      <c r="I11" s="614"/>
      <c r="J11" s="614"/>
      <c r="K11" s="615"/>
      <c r="L11" s="615"/>
      <c r="M11" s="615"/>
      <c r="N11" s="615"/>
      <c r="O11" s="450"/>
      <c r="P11" s="639"/>
      <c r="Q11" s="639"/>
      <c r="R11" s="640"/>
      <c r="S11" s="381">
        <f aca="true" t="shared" si="0" ref="S11:U17">IF(TRIM(P11)&lt;&gt;"",1,0)</f>
        <v>0</v>
      </c>
      <c r="T11" s="381">
        <f t="shared" si="0"/>
        <v>0</v>
      </c>
      <c r="U11" s="381">
        <f t="shared" si="0"/>
        <v>0</v>
      </c>
    </row>
    <row r="12" spans="1:21" ht="36.75" customHeight="1">
      <c r="A12" s="637"/>
      <c r="B12" s="638"/>
      <c r="C12" s="613"/>
      <c r="D12" s="614"/>
      <c r="E12" s="614"/>
      <c r="F12" s="614"/>
      <c r="G12" s="614"/>
      <c r="H12" s="614"/>
      <c r="I12" s="614"/>
      <c r="J12" s="614"/>
      <c r="K12" s="615"/>
      <c r="L12" s="615"/>
      <c r="M12" s="615"/>
      <c r="N12" s="615"/>
      <c r="O12" s="450"/>
      <c r="P12" s="639"/>
      <c r="Q12" s="639"/>
      <c r="R12" s="640"/>
      <c r="S12" s="381">
        <f t="shared" si="0"/>
        <v>0</v>
      </c>
      <c r="T12" s="381">
        <f t="shared" si="0"/>
        <v>0</v>
      </c>
      <c r="U12" s="381">
        <f t="shared" si="0"/>
        <v>0</v>
      </c>
    </row>
    <row r="13" spans="1:21" ht="36.75" customHeight="1">
      <c r="A13" s="637"/>
      <c r="B13" s="638"/>
      <c r="C13" s="613"/>
      <c r="D13" s="614"/>
      <c r="E13" s="614"/>
      <c r="F13" s="614"/>
      <c r="G13" s="614"/>
      <c r="H13" s="614"/>
      <c r="I13" s="614"/>
      <c r="J13" s="614"/>
      <c r="K13" s="615"/>
      <c r="L13" s="615"/>
      <c r="M13" s="615"/>
      <c r="N13" s="615"/>
      <c r="O13" s="450"/>
      <c r="P13" s="639"/>
      <c r="Q13" s="639"/>
      <c r="R13" s="640"/>
      <c r="S13" s="381">
        <f t="shared" si="0"/>
        <v>0</v>
      </c>
      <c r="T13" s="381">
        <f t="shared" si="0"/>
        <v>0</v>
      </c>
      <c r="U13" s="381">
        <f t="shared" si="0"/>
        <v>0</v>
      </c>
    </row>
    <row r="14" spans="1:21" ht="36.75" customHeight="1">
      <c r="A14" s="637"/>
      <c r="B14" s="638"/>
      <c r="C14" s="613"/>
      <c r="D14" s="614"/>
      <c r="E14" s="614"/>
      <c r="F14" s="614"/>
      <c r="G14" s="614"/>
      <c r="H14" s="614"/>
      <c r="I14" s="614"/>
      <c r="J14" s="614"/>
      <c r="K14" s="615"/>
      <c r="L14" s="615"/>
      <c r="M14" s="615"/>
      <c r="N14" s="615"/>
      <c r="O14" s="450"/>
      <c r="P14" s="849"/>
      <c r="Q14" s="639"/>
      <c r="R14" s="640"/>
      <c r="S14" s="381">
        <f t="shared" si="0"/>
        <v>0</v>
      </c>
      <c r="T14" s="381">
        <f t="shared" si="0"/>
        <v>0</v>
      </c>
      <c r="U14" s="381">
        <f t="shared" si="0"/>
        <v>0</v>
      </c>
    </row>
    <row r="15" spans="1:21" ht="36.75" customHeight="1">
      <c r="A15" s="641"/>
      <c r="B15" s="642"/>
      <c r="C15" s="643"/>
      <c r="D15" s="644"/>
      <c r="E15" s="644"/>
      <c r="F15" s="644"/>
      <c r="G15" s="644"/>
      <c r="H15" s="644"/>
      <c r="I15" s="644"/>
      <c r="J15" s="644"/>
      <c r="K15" s="645"/>
      <c r="L15" s="645"/>
      <c r="M15" s="645"/>
      <c r="N15" s="645"/>
      <c r="O15" s="646"/>
      <c r="P15" s="647"/>
      <c r="Q15" s="647"/>
      <c r="R15" s="648"/>
      <c r="S15" s="381">
        <f t="shared" si="0"/>
        <v>0</v>
      </c>
      <c r="T15" s="381">
        <f t="shared" si="0"/>
        <v>0</v>
      </c>
      <c r="U15" s="381">
        <f t="shared" si="0"/>
        <v>0</v>
      </c>
    </row>
    <row r="16" spans="1:21" ht="36.75" customHeight="1">
      <c r="A16" s="641"/>
      <c r="B16" s="642"/>
      <c r="C16" s="643"/>
      <c r="D16" s="644"/>
      <c r="E16" s="644"/>
      <c r="F16" s="644"/>
      <c r="G16" s="644"/>
      <c r="H16" s="644"/>
      <c r="I16" s="644"/>
      <c r="J16" s="644"/>
      <c r="K16" s="645"/>
      <c r="L16" s="645"/>
      <c r="M16" s="645"/>
      <c r="N16" s="645"/>
      <c r="O16" s="646"/>
      <c r="P16" s="647"/>
      <c r="Q16" s="647"/>
      <c r="R16" s="648"/>
      <c r="S16" s="381">
        <f t="shared" si="0"/>
        <v>0</v>
      </c>
      <c r="T16" s="381">
        <f t="shared" si="0"/>
        <v>0</v>
      </c>
      <c r="U16" s="381">
        <f t="shared" si="0"/>
        <v>0</v>
      </c>
    </row>
    <row r="17" spans="1:21" ht="36.75" customHeight="1">
      <c r="A17" s="641"/>
      <c r="B17" s="642"/>
      <c r="C17" s="643"/>
      <c r="D17" s="644"/>
      <c r="E17" s="644"/>
      <c r="F17" s="644"/>
      <c r="G17" s="644"/>
      <c r="H17" s="644"/>
      <c r="I17" s="644"/>
      <c r="J17" s="644"/>
      <c r="K17" s="645"/>
      <c r="L17" s="645"/>
      <c r="M17" s="645"/>
      <c r="N17" s="645"/>
      <c r="O17" s="646"/>
      <c r="P17" s="647"/>
      <c r="Q17" s="647"/>
      <c r="R17" s="648"/>
      <c r="S17" s="381">
        <f t="shared" si="0"/>
        <v>0</v>
      </c>
      <c r="T17" s="381">
        <f>IF(TRIM(Q17)&lt;&gt;"",1,0)</f>
        <v>0</v>
      </c>
      <c r="U17" s="381">
        <f>IF(TRIM(R17)&lt;&gt;"",1,0)</f>
        <v>0</v>
      </c>
    </row>
    <row r="18" spans="1:21" ht="36.75" customHeight="1" thickBot="1">
      <c r="A18" s="649"/>
      <c r="B18" s="650"/>
      <c r="C18" s="651"/>
      <c r="D18" s="652"/>
      <c r="E18" s="652"/>
      <c r="F18" s="652"/>
      <c r="G18" s="652"/>
      <c r="H18" s="652"/>
      <c r="I18" s="652"/>
      <c r="J18" s="652"/>
      <c r="K18" s="653"/>
      <c r="L18" s="653"/>
      <c r="M18" s="653"/>
      <c r="N18" s="653"/>
      <c r="O18" s="654"/>
      <c r="P18" s="655"/>
      <c r="Q18" s="655"/>
      <c r="R18" s="656"/>
      <c r="S18" s="424">
        <f>IF(TRIM(P18)&lt;&gt;"",1,0)</f>
        <v>0</v>
      </c>
      <c r="T18" s="424">
        <f>IF(TRIM(Q18)&lt;&gt;"",1,0)</f>
        <v>0</v>
      </c>
      <c r="U18" s="424">
        <f>IF(TRIM(R18)&lt;&gt;"",1,0)</f>
        <v>0</v>
      </c>
    </row>
    <row r="19" spans="1:18" ht="18" customHeight="1" thickBot="1">
      <c r="A19" s="1068" t="s">
        <v>283</v>
      </c>
      <c r="B19" s="1068"/>
      <c r="C19" s="1068"/>
      <c r="D19" s="1068"/>
      <c r="E19" s="1068"/>
      <c r="F19" s="1068"/>
      <c r="G19" s="1068"/>
      <c r="H19" s="1068"/>
      <c r="I19" s="1068"/>
      <c r="J19" s="1068"/>
      <c r="K19" s="1068"/>
      <c r="L19" s="1068"/>
      <c r="M19" s="1068"/>
      <c r="N19" s="1068"/>
      <c r="O19" s="1069"/>
      <c r="P19" s="657">
        <f>SUM(S10:S18)</f>
        <v>0</v>
      </c>
      <c r="Q19" s="658">
        <f>SUM(T10:T18)</f>
        <v>0</v>
      </c>
      <c r="R19" s="659">
        <f>SUM(U10:U18)</f>
        <v>0</v>
      </c>
    </row>
    <row r="21" spans="5:10" ht="12.75">
      <c r="E21" s="355" t="s">
        <v>7</v>
      </c>
      <c r="F21" s="140"/>
      <c r="G21" s="140"/>
      <c r="H21" s="140"/>
      <c r="I21" s="140"/>
      <c r="J21" s="356" t="str">
        <f>'Осн.сведения'!D4</f>
        <v>Винник Ирина Ивановна</v>
      </c>
    </row>
  </sheetData>
  <sheetProtection password="CCE7" sheet="1" objects="1" scenarios="1"/>
  <mergeCells count="12">
    <mergeCell ref="F7:F9"/>
    <mergeCell ref="G7:G9"/>
    <mergeCell ref="A19:O19"/>
    <mergeCell ref="A1:R1"/>
    <mergeCell ref="A2:R2"/>
    <mergeCell ref="A4:H4"/>
    <mergeCell ref="Q5:R5"/>
    <mergeCell ref="A6:A9"/>
    <mergeCell ref="B6:B9"/>
    <mergeCell ref="C6:O6"/>
    <mergeCell ref="P6:Q6"/>
    <mergeCell ref="R6:R9"/>
  </mergeCells>
  <printOptions/>
  <pageMargins left="0.3937007874015748" right="0.1968503937007874" top="0.5905511811023623" bottom="0.3937007874015748" header="0.31496062992125984" footer="0.31496062992125984"/>
  <pageSetup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9"/>
  <dimension ref="A1:S21"/>
  <sheetViews>
    <sheetView showZeros="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0" sqref="A10"/>
    </sheetView>
  </sheetViews>
  <sheetFormatPr defaultColWidth="9.00390625" defaultRowHeight="12.75"/>
  <cols>
    <col min="1" max="1" width="24.75390625" style="139" customWidth="1"/>
    <col min="2" max="2" width="4.625" style="139" customWidth="1"/>
    <col min="3" max="3" width="7.00390625" style="139" customWidth="1"/>
    <col min="4" max="4" width="7.125" style="139" customWidth="1"/>
    <col min="5" max="8" width="7.00390625" style="139" customWidth="1"/>
    <col min="9" max="9" width="7.25390625" style="139" customWidth="1"/>
    <col min="10" max="13" width="7.00390625" style="139" customWidth="1"/>
    <col min="14" max="14" width="7.375" style="139" customWidth="1"/>
    <col min="15" max="15" width="6.875" style="139" customWidth="1"/>
    <col min="16" max="17" width="7.75390625" style="139" customWidth="1"/>
    <col min="18" max="19" width="1.12109375" style="139" customWidth="1"/>
    <col min="20" max="16384" width="9.125" style="139" customWidth="1"/>
  </cols>
  <sheetData>
    <row r="1" spans="1:17" ht="15.75">
      <c r="A1" s="1043" t="str">
        <f>CONCATENATE("Информация о претендентах на награждение серебряной медалью в ",'Осн.сведения'!F5," году")</f>
        <v>Информация о претендентах на награждение серебряной медалью в 2013 году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</row>
    <row r="2" spans="1:17" ht="15.75">
      <c r="A2" s="1043" t="str">
        <f>'Осн.сведения'!D3</f>
        <v>ВСОШ №2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  <c r="Q2" s="1043"/>
    </row>
    <row r="3" spans="10:17" ht="12.75" customHeight="1" thickBot="1">
      <c r="J3" s="337"/>
      <c r="K3" s="337"/>
      <c r="L3" s="337"/>
      <c r="M3" s="337"/>
      <c r="N3" s="337"/>
      <c r="O3" s="337"/>
      <c r="P3" s="337"/>
      <c r="Q3" s="337"/>
    </row>
    <row r="4" spans="1:17" ht="12.75" customHeight="1" thickBot="1">
      <c r="A4" s="1070" t="s">
        <v>334</v>
      </c>
      <c r="B4" s="1070"/>
      <c r="C4" s="1070"/>
      <c r="D4" s="1070"/>
      <c r="E4" s="1070"/>
      <c r="F4" s="1070"/>
      <c r="G4" s="1070"/>
      <c r="H4" s="636"/>
      <c r="J4" s="337"/>
      <c r="K4" s="337"/>
      <c r="L4" s="337"/>
      <c r="M4" s="337"/>
      <c r="N4" s="337"/>
      <c r="O4" s="337"/>
      <c r="P4" s="337"/>
      <c r="Q4" s="337"/>
    </row>
    <row r="5" spans="16:17" ht="15" customHeight="1" thickBot="1">
      <c r="P5" s="1044" t="s">
        <v>75</v>
      </c>
      <c r="Q5" s="1044"/>
    </row>
    <row r="6" spans="1:17" ht="15" customHeight="1">
      <c r="A6" s="1074" t="s">
        <v>298</v>
      </c>
      <c r="B6" s="1077" t="s">
        <v>399</v>
      </c>
      <c r="C6" s="1080" t="s">
        <v>400</v>
      </c>
      <c r="D6" s="1081"/>
      <c r="E6" s="1081"/>
      <c r="F6" s="1081"/>
      <c r="G6" s="1081"/>
      <c r="H6" s="1081"/>
      <c r="I6" s="1081"/>
      <c r="J6" s="1081"/>
      <c r="K6" s="1081"/>
      <c r="L6" s="1081"/>
      <c r="M6" s="1081"/>
      <c r="N6" s="1081"/>
      <c r="O6" s="1082"/>
      <c r="P6" s="1074" t="s">
        <v>335</v>
      </c>
      <c r="Q6" s="1077" t="s">
        <v>336</v>
      </c>
    </row>
    <row r="7" spans="1:17" ht="12.75" customHeight="1">
      <c r="A7" s="1075"/>
      <c r="B7" s="1078"/>
      <c r="C7" s="371" t="s">
        <v>301</v>
      </c>
      <c r="D7" s="372" t="s">
        <v>302</v>
      </c>
      <c r="E7" s="372" t="s">
        <v>303</v>
      </c>
      <c r="F7" s="372"/>
      <c r="G7" s="1083" t="s">
        <v>274</v>
      </c>
      <c r="H7" s="372" t="s">
        <v>304</v>
      </c>
      <c r="I7" s="372" t="s">
        <v>305</v>
      </c>
      <c r="J7" s="372" t="s">
        <v>306</v>
      </c>
      <c r="K7" s="372" t="s">
        <v>307</v>
      </c>
      <c r="L7" s="372" t="s">
        <v>308</v>
      </c>
      <c r="M7" s="372" t="s">
        <v>309</v>
      </c>
      <c r="N7" s="372" t="s">
        <v>310</v>
      </c>
      <c r="O7" s="382" t="s">
        <v>311</v>
      </c>
      <c r="P7" s="1075"/>
      <c r="Q7" s="1078"/>
    </row>
    <row r="8" spans="1:17" ht="12.75" customHeight="1">
      <c r="A8" s="1075"/>
      <c r="B8" s="1078"/>
      <c r="C8" s="338" t="s">
        <v>314</v>
      </c>
      <c r="D8" s="376" t="s">
        <v>315</v>
      </c>
      <c r="E8" s="376" t="s">
        <v>316</v>
      </c>
      <c r="F8" s="376" t="s">
        <v>273</v>
      </c>
      <c r="G8" s="1084"/>
      <c r="H8" s="376" t="s">
        <v>317</v>
      </c>
      <c r="I8" s="376" t="s">
        <v>318</v>
      </c>
      <c r="J8" s="376" t="s">
        <v>319</v>
      </c>
      <c r="K8" s="376" t="s">
        <v>320</v>
      </c>
      <c r="L8" s="376" t="s">
        <v>314</v>
      </c>
      <c r="M8" s="376" t="s">
        <v>321</v>
      </c>
      <c r="N8" s="376" t="s">
        <v>322</v>
      </c>
      <c r="O8" s="382" t="s">
        <v>323</v>
      </c>
      <c r="P8" s="1075"/>
      <c r="Q8" s="1078"/>
    </row>
    <row r="9" spans="1:17" ht="12.75" customHeight="1" thickBot="1">
      <c r="A9" s="1076"/>
      <c r="B9" s="1079"/>
      <c r="C9" s="339" t="s">
        <v>326</v>
      </c>
      <c r="D9" s="341" t="s">
        <v>327</v>
      </c>
      <c r="E9" s="341" t="s">
        <v>328</v>
      </c>
      <c r="F9" s="340"/>
      <c r="G9" s="1085"/>
      <c r="H9" s="341" t="s">
        <v>329</v>
      </c>
      <c r="I9" s="340" t="s">
        <v>330</v>
      </c>
      <c r="J9" s="341"/>
      <c r="K9" s="340"/>
      <c r="L9" s="342" t="s">
        <v>331</v>
      </c>
      <c r="M9" s="342" t="s">
        <v>331</v>
      </c>
      <c r="N9" s="342" t="s">
        <v>331</v>
      </c>
      <c r="O9" s="383" t="s">
        <v>332</v>
      </c>
      <c r="P9" s="1076"/>
      <c r="Q9" s="1079"/>
    </row>
    <row r="10" spans="1:19" ht="37.5" customHeight="1">
      <c r="A10" s="660"/>
      <c r="B10" s="661"/>
      <c r="C10" s="591"/>
      <c r="D10" s="592"/>
      <c r="E10" s="592"/>
      <c r="F10" s="592"/>
      <c r="G10" s="592"/>
      <c r="H10" s="592"/>
      <c r="I10" s="592"/>
      <c r="J10" s="592"/>
      <c r="K10" s="593"/>
      <c r="L10" s="593"/>
      <c r="M10" s="593"/>
      <c r="N10" s="593"/>
      <c r="O10" s="662"/>
      <c r="P10" s="663"/>
      <c r="Q10" s="664"/>
      <c r="R10" s="381">
        <f>IF(TRIM(P10)&lt;&gt;"",1,0)</f>
        <v>0</v>
      </c>
      <c r="S10" s="381">
        <f>IF(TRIM(Q10)&lt;&gt;"",1,0)</f>
        <v>0</v>
      </c>
    </row>
    <row r="11" spans="1:19" ht="36.75" customHeight="1">
      <c r="A11" s="637"/>
      <c r="B11" s="638"/>
      <c r="C11" s="613"/>
      <c r="D11" s="614"/>
      <c r="E11" s="614"/>
      <c r="F11" s="614"/>
      <c r="G11" s="614"/>
      <c r="H11" s="614"/>
      <c r="I11" s="614"/>
      <c r="J11" s="614"/>
      <c r="K11" s="615"/>
      <c r="L11" s="615"/>
      <c r="M11" s="615"/>
      <c r="N11" s="615"/>
      <c r="O11" s="665"/>
      <c r="P11" s="666"/>
      <c r="Q11" s="640"/>
      <c r="R11" s="381">
        <f aca="true" t="shared" si="0" ref="R11:S16">IF(TRIM(P11)&lt;&gt;"",1,0)</f>
        <v>0</v>
      </c>
      <c r="S11" s="381">
        <f t="shared" si="0"/>
        <v>0</v>
      </c>
    </row>
    <row r="12" spans="1:19" ht="36.75" customHeight="1">
      <c r="A12" s="637"/>
      <c r="B12" s="638"/>
      <c r="C12" s="613"/>
      <c r="D12" s="614"/>
      <c r="E12" s="614"/>
      <c r="F12" s="614"/>
      <c r="G12" s="614"/>
      <c r="H12" s="614"/>
      <c r="I12" s="614"/>
      <c r="J12" s="614"/>
      <c r="K12" s="615"/>
      <c r="L12" s="615"/>
      <c r="M12" s="615"/>
      <c r="N12" s="615"/>
      <c r="O12" s="665"/>
      <c r="P12" s="666"/>
      <c r="Q12" s="640"/>
      <c r="R12" s="381">
        <f t="shared" si="0"/>
        <v>0</v>
      </c>
      <c r="S12" s="381">
        <f t="shared" si="0"/>
        <v>0</v>
      </c>
    </row>
    <row r="13" spans="1:19" ht="36.75" customHeight="1">
      <c r="A13" s="637"/>
      <c r="B13" s="638"/>
      <c r="C13" s="613"/>
      <c r="D13" s="614"/>
      <c r="E13" s="614"/>
      <c r="F13" s="614"/>
      <c r="G13" s="614"/>
      <c r="H13" s="614"/>
      <c r="I13" s="614"/>
      <c r="J13" s="614"/>
      <c r="K13" s="615"/>
      <c r="L13" s="615"/>
      <c r="M13" s="615"/>
      <c r="N13" s="615"/>
      <c r="O13" s="665"/>
      <c r="P13" s="666"/>
      <c r="Q13" s="640"/>
      <c r="R13" s="381">
        <f t="shared" si="0"/>
        <v>0</v>
      </c>
      <c r="S13" s="381">
        <f t="shared" si="0"/>
        <v>0</v>
      </c>
    </row>
    <row r="14" spans="1:19" ht="36.75" customHeight="1">
      <c r="A14" s="637"/>
      <c r="B14" s="638"/>
      <c r="C14" s="613"/>
      <c r="D14" s="614"/>
      <c r="E14" s="614"/>
      <c r="F14" s="614"/>
      <c r="G14" s="614"/>
      <c r="H14" s="614"/>
      <c r="I14" s="614"/>
      <c r="J14" s="614"/>
      <c r="K14" s="615"/>
      <c r="L14" s="615"/>
      <c r="M14" s="615"/>
      <c r="N14" s="615"/>
      <c r="O14" s="665"/>
      <c r="P14" s="666"/>
      <c r="Q14" s="640"/>
      <c r="R14" s="381">
        <f t="shared" si="0"/>
        <v>0</v>
      </c>
      <c r="S14" s="381">
        <f t="shared" si="0"/>
        <v>0</v>
      </c>
    </row>
    <row r="15" spans="1:19" ht="36.75" customHeight="1">
      <c r="A15" s="637"/>
      <c r="B15" s="638"/>
      <c r="C15" s="613"/>
      <c r="D15" s="614"/>
      <c r="E15" s="614"/>
      <c r="F15" s="614"/>
      <c r="G15" s="614"/>
      <c r="H15" s="614"/>
      <c r="I15" s="614"/>
      <c r="J15" s="614"/>
      <c r="K15" s="615"/>
      <c r="L15" s="615"/>
      <c r="M15" s="615"/>
      <c r="N15" s="615"/>
      <c r="O15" s="665"/>
      <c r="P15" s="666"/>
      <c r="Q15" s="640"/>
      <c r="R15" s="381">
        <f t="shared" si="0"/>
        <v>0</v>
      </c>
      <c r="S15" s="381">
        <f t="shared" si="0"/>
        <v>0</v>
      </c>
    </row>
    <row r="16" spans="1:19" ht="36.75" customHeight="1">
      <c r="A16" s="641"/>
      <c r="B16" s="642"/>
      <c r="C16" s="643"/>
      <c r="D16" s="644"/>
      <c r="E16" s="644"/>
      <c r="F16" s="644"/>
      <c r="G16" s="644"/>
      <c r="H16" s="644"/>
      <c r="I16" s="644"/>
      <c r="J16" s="644"/>
      <c r="K16" s="645"/>
      <c r="L16" s="645"/>
      <c r="M16" s="645"/>
      <c r="N16" s="645"/>
      <c r="O16" s="667"/>
      <c r="P16" s="668"/>
      <c r="Q16" s="648"/>
      <c r="R16" s="381">
        <f t="shared" si="0"/>
        <v>0</v>
      </c>
      <c r="S16" s="381">
        <f t="shared" si="0"/>
        <v>0</v>
      </c>
    </row>
    <row r="17" spans="1:19" ht="36.75" customHeight="1">
      <c r="A17" s="669"/>
      <c r="B17" s="670"/>
      <c r="C17" s="671"/>
      <c r="D17" s="672"/>
      <c r="E17" s="672"/>
      <c r="F17" s="672"/>
      <c r="G17" s="672"/>
      <c r="H17" s="672"/>
      <c r="I17" s="672"/>
      <c r="J17" s="672"/>
      <c r="K17" s="673"/>
      <c r="L17" s="673"/>
      <c r="M17" s="673"/>
      <c r="N17" s="673"/>
      <c r="O17" s="674"/>
      <c r="P17" s="675"/>
      <c r="Q17" s="676"/>
      <c r="R17" s="381">
        <f>IF(TRIM(P17)&lt;&gt;"",1,0)</f>
        <v>0</v>
      </c>
      <c r="S17" s="381">
        <f>IF(TRIM(Q17)&lt;&gt;"",1,0)</f>
        <v>0</v>
      </c>
    </row>
    <row r="18" spans="1:19" ht="36.75" customHeight="1" thickBot="1">
      <c r="A18" s="677"/>
      <c r="B18" s="678"/>
      <c r="C18" s="679"/>
      <c r="D18" s="680"/>
      <c r="E18" s="680"/>
      <c r="F18" s="680"/>
      <c r="G18" s="680"/>
      <c r="H18" s="680"/>
      <c r="I18" s="680"/>
      <c r="J18" s="680"/>
      <c r="K18" s="681"/>
      <c r="L18" s="681"/>
      <c r="M18" s="681"/>
      <c r="N18" s="681"/>
      <c r="O18" s="682"/>
      <c r="P18" s="683"/>
      <c r="Q18" s="684"/>
      <c r="R18" s="381">
        <f>IF(TRIM(P18)&lt;&gt;"",1,0)</f>
        <v>0</v>
      </c>
      <c r="S18" s="381">
        <f>IF(TRIM(Q18)&lt;&gt;"",1,0)</f>
        <v>0</v>
      </c>
    </row>
    <row r="19" spans="1:17" ht="18" customHeight="1" thickBot="1">
      <c r="A19" s="1086" t="s">
        <v>283</v>
      </c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7"/>
      <c r="P19" s="685">
        <f>SUM(R10:R18)</f>
        <v>0</v>
      </c>
      <c r="Q19" s="686">
        <f>SUM(S10:S18)</f>
        <v>0</v>
      </c>
    </row>
    <row r="21" spans="5:10" ht="12.75">
      <c r="E21" s="355" t="s">
        <v>7</v>
      </c>
      <c r="F21" s="140"/>
      <c r="G21" s="140"/>
      <c r="H21" s="140"/>
      <c r="I21" s="140"/>
      <c r="J21" s="356" t="str">
        <f>'Осн.сведения'!D4</f>
        <v>Винник Ирина Ивановна</v>
      </c>
    </row>
  </sheetData>
  <sheetProtection password="CCE7" sheet="1" objects="1" scenarios="1"/>
  <mergeCells count="11">
    <mergeCell ref="A1:Q1"/>
    <mergeCell ref="A2:Q2"/>
    <mergeCell ref="A4:G4"/>
    <mergeCell ref="P5:Q5"/>
    <mergeCell ref="Q6:Q9"/>
    <mergeCell ref="G7:G9"/>
    <mergeCell ref="A19:O19"/>
    <mergeCell ref="A6:A9"/>
    <mergeCell ref="B6:B9"/>
    <mergeCell ref="C6:O6"/>
    <mergeCell ref="P6:P9"/>
  </mergeCells>
  <printOptions/>
  <pageMargins left="0.3937007874015748" right="0.1968503937007874" top="0.5905511811023623" bottom="0.3937007874015748" header="0.31496062992125984" footer="0.31496062992125984"/>
  <pageSetup horizontalDpi="200" verticalDpi="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"/>
  <dimension ref="A1:E13"/>
  <sheetViews>
    <sheetView showZeros="0" zoomScalePageLayoutView="0" workbookViewId="0" topLeftCell="A1">
      <selection activeCell="C6" sqref="C6"/>
    </sheetView>
  </sheetViews>
  <sheetFormatPr defaultColWidth="9.00390625" defaultRowHeight="12.75"/>
  <cols>
    <col min="1" max="1" width="25.625" style="304" customWidth="1"/>
    <col min="2" max="2" width="18.375" style="304" customWidth="1"/>
    <col min="3" max="5" width="15.875" style="304" customWidth="1"/>
    <col min="6" max="16384" width="9.125" style="304" customWidth="1"/>
  </cols>
  <sheetData>
    <row r="1" spans="1:5" ht="18">
      <c r="A1" s="1088" t="str">
        <f>CONCATENATE("Информация о получении медалей претендентами в ",'Осн.сведения'!F5," году")</f>
        <v>Информация о получении медалей претендентами в 2013 году</v>
      </c>
      <c r="B1" s="1088"/>
      <c r="C1" s="1088"/>
      <c r="D1" s="1088"/>
      <c r="E1" s="1088"/>
    </row>
    <row r="2" spans="1:5" ht="18">
      <c r="A2" s="1088" t="str">
        <f>'Осн.сведения'!D3</f>
        <v>ВСОШ №2</v>
      </c>
      <c r="B2" s="1088"/>
      <c r="C2" s="1088"/>
      <c r="D2" s="1088"/>
      <c r="E2" s="1088"/>
    </row>
    <row r="3" ht="21.75" customHeight="1">
      <c r="E3" s="384"/>
    </row>
    <row r="4" ht="25.5" customHeight="1" thickBot="1">
      <c r="E4" s="332" t="s">
        <v>80</v>
      </c>
    </row>
    <row r="5" spans="1:5" ht="45.75" thickBot="1">
      <c r="A5" s="385"/>
      <c r="B5" s="386" t="s">
        <v>337</v>
      </c>
      <c r="C5" s="387" t="s">
        <v>338</v>
      </c>
      <c r="D5" s="388" t="s">
        <v>339</v>
      </c>
      <c r="E5" s="389" t="s">
        <v>340</v>
      </c>
    </row>
    <row r="6" spans="1:5" ht="43.5" customHeight="1">
      <c r="A6" s="390" t="s">
        <v>341</v>
      </c>
      <c r="B6" s="691">
        <f>'Табл.10'!I4</f>
        <v>0</v>
      </c>
      <c r="C6" s="687"/>
      <c r="D6" s="687"/>
      <c r="E6" s="688"/>
    </row>
    <row r="7" spans="1:5" ht="43.5" customHeight="1" thickBot="1">
      <c r="A7" s="391" t="s">
        <v>342</v>
      </c>
      <c r="B7" s="692">
        <f>'Табл.11'!H4</f>
        <v>0</v>
      </c>
      <c r="C7" s="689"/>
      <c r="D7" s="392" t="s">
        <v>343</v>
      </c>
      <c r="E7" s="690"/>
    </row>
    <row r="13" spans="1:4" ht="15.75">
      <c r="A13" s="365" t="s">
        <v>7</v>
      </c>
      <c r="B13" s="393"/>
      <c r="C13" s="335"/>
      <c r="D13" s="394" t="str">
        <f>'Осн.сведения'!D4</f>
        <v>Винник Ирина Ивановна</v>
      </c>
    </row>
  </sheetData>
  <sheetProtection password="CCE7" sheet="1" objects="1" scenarios="1"/>
  <mergeCells count="2">
    <mergeCell ref="A1:E1"/>
    <mergeCell ref="A2:E2"/>
  </mergeCells>
  <printOptions/>
  <pageMargins left="0.7086614173228347" right="0.3937007874015748" top="0.9448818897637796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Z30"/>
  <sheetViews>
    <sheetView showZeros="0" zoomScalePageLayoutView="0" workbookViewId="0" topLeftCell="A1">
      <selection activeCell="A11" sqref="A11"/>
    </sheetView>
  </sheetViews>
  <sheetFormatPr defaultColWidth="9.00390625" defaultRowHeight="12.75"/>
  <cols>
    <col min="1" max="2" width="12.75390625" style="139" customWidth="1"/>
    <col min="3" max="14" width="6.75390625" style="139" customWidth="1"/>
    <col min="15" max="16" width="8.625" style="139" customWidth="1"/>
    <col min="17" max="20" width="6.75390625" style="139" customWidth="1"/>
    <col min="21" max="22" width="5.75390625" style="139" customWidth="1"/>
    <col min="23" max="24" width="5.625" style="139" customWidth="1"/>
    <col min="25" max="26" width="5.75390625" style="139" customWidth="1"/>
    <col min="27" max="16384" width="9.125" style="139" customWidth="1"/>
  </cols>
  <sheetData>
    <row r="1" spans="1:26" ht="18">
      <c r="A1" s="1108" t="s">
        <v>344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</row>
    <row r="2" spans="1:26" ht="18">
      <c r="A2" s="1108" t="str">
        <f>'Осн.сведения'!D3</f>
        <v>ВСОШ №2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spans="1:26" ht="15.75">
      <c r="A3" s="1109" t="s">
        <v>81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ht="15" customHeight="1"/>
    <row r="5" spans="11:14" ht="13.5" thickBot="1">
      <c r="K5" s="980" t="s">
        <v>87</v>
      </c>
      <c r="L5" s="980"/>
      <c r="M5" s="395"/>
      <c r="N5" s="395"/>
    </row>
    <row r="6" spans="1:12" ht="19.5" customHeight="1">
      <c r="A6" s="1117" t="s">
        <v>345</v>
      </c>
      <c r="B6" s="1118"/>
      <c r="C6" s="1118"/>
      <c r="D6" s="1118"/>
      <c r="E6" s="1118"/>
      <c r="F6" s="1119"/>
      <c r="G6" s="1120" t="s">
        <v>346</v>
      </c>
      <c r="H6" s="1121"/>
      <c r="I6" s="1121"/>
      <c r="J6" s="1121"/>
      <c r="K6" s="1121"/>
      <c r="L6" s="1122"/>
    </row>
    <row r="7" spans="1:12" ht="19.5" customHeight="1" thickBot="1">
      <c r="A7" s="1112" t="s">
        <v>347</v>
      </c>
      <c r="B7" s="1113"/>
      <c r="C7" s="1113"/>
      <c r="D7" s="1113"/>
      <c r="E7" s="1113"/>
      <c r="F7" s="1114"/>
      <c r="G7" s="1104"/>
      <c r="H7" s="1123"/>
      <c r="I7" s="1123"/>
      <c r="J7" s="1123"/>
      <c r="K7" s="1123"/>
      <c r="L7" s="1105"/>
    </row>
    <row r="8" spans="1:12" ht="40.5" customHeight="1" thickBot="1">
      <c r="A8" s="1104" t="s">
        <v>348</v>
      </c>
      <c r="B8" s="1105"/>
      <c r="C8" s="1128" t="s">
        <v>83</v>
      </c>
      <c r="D8" s="1129"/>
      <c r="E8" s="1124" t="s">
        <v>84</v>
      </c>
      <c r="F8" s="1125"/>
      <c r="G8" s="1106" t="s">
        <v>349</v>
      </c>
      <c r="H8" s="1107"/>
      <c r="I8" s="1095" t="s">
        <v>82</v>
      </c>
      <c r="J8" s="1096"/>
      <c r="K8" s="1095" t="s">
        <v>178</v>
      </c>
      <c r="L8" s="1127"/>
    </row>
    <row r="9" spans="1:12" ht="25.5" customHeight="1">
      <c r="A9" s="1097" t="s">
        <v>350</v>
      </c>
      <c r="B9" s="1110" t="s">
        <v>351</v>
      </c>
      <c r="C9" s="1102" t="s">
        <v>85</v>
      </c>
      <c r="D9" s="1100" t="s">
        <v>86</v>
      </c>
      <c r="E9" s="1100" t="s">
        <v>85</v>
      </c>
      <c r="F9" s="1115" t="s">
        <v>86</v>
      </c>
      <c r="G9" s="1132" t="s">
        <v>85</v>
      </c>
      <c r="H9" s="1100" t="s">
        <v>86</v>
      </c>
      <c r="I9" s="1100" t="s">
        <v>85</v>
      </c>
      <c r="J9" s="1100" t="s">
        <v>86</v>
      </c>
      <c r="K9" s="1091" t="s">
        <v>85</v>
      </c>
      <c r="L9" s="1126" t="s">
        <v>86</v>
      </c>
    </row>
    <row r="10" spans="1:12" ht="17.25" customHeight="1" thickBot="1">
      <c r="A10" s="1098"/>
      <c r="B10" s="1111"/>
      <c r="C10" s="1103"/>
      <c r="D10" s="1092"/>
      <c r="E10" s="1092"/>
      <c r="F10" s="1116"/>
      <c r="G10" s="1133"/>
      <c r="H10" s="1092"/>
      <c r="I10" s="1092"/>
      <c r="J10" s="1092"/>
      <c r="K10" s="1092"/>
      <c r="L10" s="1116"/>
    </row>
    <row r="11" spans="1:12" ht="40.5" customHeight="1" thickBot="1">
      <c r="A11" s="693"/>
      <c r="B11" s="694"/>
      <c r="C11" s="695"/>
      <c r="D11" s="696"/>
      <c r="E11" s="696"/>
      <c r="F11" s="694"/>
      <c r="G11" s="693"/>
      <c r="H11" s="696"/>
      <c r="I11" s="696"/>
      <c r="J11" s="696"/>
      <c r="K11" s="696"/>
      <c r="L11" s="694"/>
    </row>
    <row r="14" ht="13.5" thickBot="1"/>
    <row r="15" spans="1:12" ht="19.5" customHeight="1">
      <c r="A15" s="1117" t="s">
        <v>352</v>
      </c>
      <c r="B15" s="1118"/>
      <c r="C15" s="1118"/>
      <c r="D15" s="1118"/>
      <c r="E15" s="1118"/>
      <c r="F15" s="1119"/>
      <c r="G15" s="1120" t="s">
        <v>346</v>
      </c>
      <c r="H15" s="1121"/>
      <c r="I15" s="1121"/>
      <c r="J15" s="1121"/>
      <c r="K15" s="1121"/>
      <c r="L15" s="1122"/>
    </row>
    <row r="16" spans="1:12" ht="19.5" customHeight="1" thickBot="1">
      <c r="A16" s="1112" t="s">
        <v>353</v>
      </c>
      <c r="B16" s="1113"/>
      <c r="C16" s="1113"/>
      <c r="D16" s="1113"/>
      <c r="E16" s="1113"/>
      <c r="F16" s="1114"/>
      <c r="G16" s="1104"/>
      <c r="H16" s="1123"/>
      <c r="I16" s="1123"/>
      <c r="J16" s="1123"/>
      <c r="K16" s="1123"/>
      <c r="L16" s="1105"/>
    </row>
    <row r="17" spans="1:12" ht="41.25" customHeight="1" thickBot="1">
      <c r="A17" s="1104" t="s">
        <v>348</v>
      </c>
      <c r="B17" s="1105"/>
      <c r="C17" s="1134" t="s">
        <v>83</v>
      </c>
      <c r="D17" s="1130"/>
      <c r="E17" s="1130" t="s">
        <v>84</v>
      </c>
      <c r="F17" s="1131"/>
      <c r="G17" s="1106" t="s">
        <v>349</v>
      </c>
      <c r="H17" s="1107"/>
      <c r="I17" s="1095" t="s">
        <v>82</v>
      </c>
      <c r="J17" s="1096"/>
      <c r="K17" s="1095" t="s">
        <v>178</v>
      </c>
      <c r="L17" s="1127"/>
    </row>
    <row r="18" spans="1:12" ht="25.5" customHeight="1">
      <c r="A18" s="1097" t="s">
        <v>350</v>
      </c>
      <c r="B18" s="1110" t="s">
        <v>351</v>
      </c>
      <c r="C18" s="1102" t="s">
        <v>85</v>
      </c>
      <c r="D18" s="1091" t="s">
        <v>86</v>
      </c>
      <c r="E18" s="1102" t="s">
        <v>85</v>
      </c>
      <c r="F18" s="1100" t="s">
        <v>86</v>
      </c>
      <c r="G18" s="1135" t="s">
        <v>85</v>
      </c>
      <c r="H18" s="1091" t="s">
        <v>86</v>
      </c>
      <c r="I18" s="1091" t="s">
        <v>85</v>
      </c>
      <c r="J18" s="1091" t="s">
        <v>86</v>
      </c>
      <c r="K18" s="1091" t="s">
        <v>85</v>
      </c>
      <c r="L18" s="1126" t="s">
        <v>86</v>
      </c>
    </row>
    <row r="19" spans="1:12" ht="17.25" customHeight="1" thickBot="1">
      <c r="A19" s="1098"/>
      <c r="B19" s="1111"/>
      <c r="C19" s="1103"/>
      <c r="D19" s="1092"/>
      <c r="E19" s="1103"/>
      <c r="F19" s="1092"/>
      <c r="G19" s="1133"/>
      <c r="H19" s="1092"/>
      <c r="I19" s="1092"/>
      <c r="J19" s="1092"/>
      <c r="K19" s="1092"/>
      <c r="L19" s="1116"/>
    </row>
    <row r="20" spans="1:12" ht="40.5" customHeight="1" thickBot="1">
      <c r="A20" s="697"/>
      <c r="B20" s="698"/>
      <c r="C20" s="699"/>
      <c r="D20" s="700"/>
      <c r="E20" s="699"/>
      <c r="F20" s="700"/>
      <c r="G20" s="697"/>
      <c r="H20" s="700"/>
      <c r="I20" s="700"/>
      <c r="J20" s="700"/>
      <c r="K20" s="700"/>
      <c r="L20" s="698"/>
    </row>
    <row r="21" spans="1:25" ht="12.75" customHeight="1">
      <c r="A21" s="396"/>
      <c r="B21" s="396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8"/>
    </row>
    <row r="22" spans="1:25" ht="12.75" customHeight="1">
      <c r="A22" s="396"/>
      <c r="B22" s="396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8"/>
    </row>
    <row r="23" ht="13.5" thickBot="1">
      <c r="I23" s="270"/>
    </row>
    <row r="24" spans="1:11" ht="12.75">
      <c r="A24" s="1101" t="s">
        <v>354</v>
      </c>
      <c r="B24" s="1101"/>
      <c r="C24" s="1101"/>
      <c r="D24" s="1101"/>
      <c r="E24" s="1099" t="s">
        <v>355</v>
      </c>
      <c r="F24" s="1099"/>
      <c r="G24" s="1099"/>
      <c r="H24" s="1099"/>
      <c r="I24" s="269" t="s">
        <v>143</v>
      </c>
      <c r="J24" s="1093"/>
      <c r="K24" s="1094"/>
    </row>
    <row r="25" spans="5:11" ht="13.5" thickBot="1">
      <c r="E25" s="1099" t="s">
        <v>356</v>
      </c>
      <c r="F25" s="1099"/>
      <c r="G25" s="1099"/>
      <c r="H25" s="1099"/>
      <c r="I25" s="269" t="s">
        <v>143</v>
      </c>
      <c r="J25" s="1089"/>
      <c r="K25" s="1090"/>
    </row>
    <row r="26" spans="4:10" ht="12.75">
      <c r="D26" s="399"/>
      <c r="E26" s="399"/>
      <c r="F26" s="399"/>
      <c r="G26" s="399"/>
      <c r="H26" s="269"/>
      <c r="I26" s="400"/>
      <c r="J26" s="400"/>
    </row>
    <row r="27" spans="4:10" ht="12.75">
      <c r="D27" s="399"/>
      <c r="E27" s="399"/>
      <c r="F27" s="399"/>
      <c r="G27" s="399"/>
      <c r="H27" s="269"/>
      <c r="I27" s="400"/>
      <c r="J27" s="400"/>
    </row>
    <row r="29" spans="4:24" ht="45.75" customHeight="1">
      <c r="D29" s="274" t="s">
        <v>7</v>
      </c>
      <c r="E29" s="401"/>
      <c r="F29" s="140"/>
      <c r="G29" s="140"/>
      <c r="H29" s="401"/>
      <c r="I29" s="273" t="str">
        <f>'Осн.сведения'!D4</f>
        <v>Винник Ирина Ивановна</v>
      </c>
      <c r="M29" s="402"/>
      <c r="N29" s="276"/>
      <c r="P29" s="295"/>
      <c r="Q29" s="295"/>
      <c r="R29" s="295"/>
      <c r="S29" s="295"/>
      <c r="T29" s="295"/>
      <c r="U29" s="295"/>
      <c r="V29" s="295"/>
      <c r="W29" s="295"/>
      <c r="X29" s="295"/>
    </row>
    <row r="30" ht="15">
      <c r="H30" s="294"/>
    </row>
  </sheetData>
  <sheetProtection password="CCE7" sheet="1" objects="1" scenarios="1"/>
  <mergeCells count="51">
    <mergeCell ref="L18:L19"/>
    <mergeCell ref="J9:J10"/>
    <mergeCell ref="B18:B19"/>
    <mergeCell ref="E9:E10"/>
    <mergeCell ref="G15:L16"/>
    <mergeCell ref="A16:F16"/>
    <mergeCell ref="G18:G19"/>
    <mergeCell ref="D9:D10"/>
    <mergeCell ref="K17:L17"/>
    <mergeCell ref="K9:K10"/>
    <mergeCell ref="A17:B17"/>
    <mergeCell ref="C9:C10"/>
    <mergeCell ref="E17:F17"/>
    <mergeCell ref="G9:G10"/>
    <mergeCell ref="A9:A10"/>
    <mergeCell ref="A15:F15"/>
    <mergeCell ref="C17:D17"/>
    <mergeCell ref="G17:H17"/>
    <mergeCell ref="H9:H10"/>
    <mergeCell ref="E8:F8"/>
    <mergeCell ref="L9:L10"/>
    <mergeCell ref="K8:L8"/>
    <mergeCell ref="C8:D8"/>
    <mergeCell ref="I9:I10"/>
    <mergeCell ref="I8:J8"/>
    <mergeCell ref="A8:B8"/>
    <mergeCell ref="G8:H8"/>
    <mergeCell ref="A1:L1"/>
    <mergeCell ref="A2:L2"/>
    <mergeCell ref="A3:L3"/>
    <mergeCell ref="B9:B10"/>
    <mergeCell ref="A7:F7"/>
    <mergeCell ref="F9:F10"/>
    <mergeCell ref="A6:F6"/>
    <mergeCell ref="G6:L7"/>
    <mergeCell ref="K5:L5"/>
    <mergeCell ref="A18:A19"/>
    <mergeCell ref="E25:H25"/>
    <mergeCell ref="E24:H24"/>
    <mergeCell ref="H18:H19"/>
    <mergeCell ref="F18:F19"/>
    <mergeCell ref="A24:D24"/>
    <mergeCell ref="E18:E19"/>
    <mergeCell ref="C18:C19"/>
    <mergeCell ref="D18:D19"/>
    <mergeCell ref="J25:K25"/>
    <mergeCell ref="J18:J19"/>
    <mergeCell ref="K18:K19"/>
    <mergeCell ref="I18:I19"/>
    <mergeCell ref="J24:K24"/>
    <mergeCell ref="I17:J17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1"/>
  <dimension ref="A1:AA22"/>
  <sheetViews>
    <sheetView showZero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7" sqref="A7:A10"/>
    </sheetView>
  </sheetViews>
  <sheetFormatPr defaultColWidth="9.00390625" defaultRowHeight="12.75"/>
  <cols>
    <col min="1" max="1" width="20.75390625" style="139" customWidth="1"/>
    <col min="2" max="2" width="4.625" style="139" customWidth="1"/>
    <col min="3" max="3" width="4.375" style="139" customWidth="1"/>
    <col min="4" max="6" width="4.75390625" style="139" customWidth="1"/>
    <col min="7" max="9" width="4.375" style="139" customWidth="1"/>
    <col min="10" max="10" width="5.75390625" style="139" customWidth="1"/>
    <col min="11" max="13" width="4.375" style="139" customWidth="1"/>
    <col min="14" max="14" width="5.00390625" style="139" customWidth="1"/>
    <col min="15" max="15" width="4.75390625" style="139" customWidth="1"/>
    <col min="16" max="16" width="4.375" style="139" customWidth="1"/>
    <col min="17" max="17" width="5.00390625" style="139" customWidth="1"/>
    <col min="18" max="18" width="5.25390625" style="139" customWidth="1"/>
    <col min="19" max="19" width="5.00390625" style="139" customWidth="1"/>
    <col min="20" max="20" width="8.75390625" style="139" customWidth="1"/>
    <col min="21" max="21" width="5.125" style="139" customWidth="1"/>
    <col min="22" max="22" width="8.75390625" style="139" customWidth="1"/>
    <col min="23" max="23" width="5.125" style="139" customWidth="1"/>
    <col min="24" max="24" width="7.875" style="139" customWidth="1"/>
    <col min="25" max="25" width="6.375" style="139" customWidth="1"/>
    <col min="26" max="27" width="1.12109375" style="139" customWidth="1"/>
    <col min="28" max="16384" width="9.125" style="139" customWidth="1"/>
  </cols>
  <sheetData>
    <row r="1" spans="1:25" ht="15.75">
      <c r="A1" s="1109" t="s">
        <v>357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</row>
    <row r="2" spans="1:25" ht="15.75">
      <c r="A2" s="1109" t="str">
        <f>CONCATENATE("претенденты на конец ",'Осн.сведения'!D5,"/",'Осн.сведения'!F5," учебного года")</f>
        <v>претенденты на конец 2012/2013 учебного года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1109"/>
      <c r="S2" s="1109"/>
      <c r="T2" s="1109"/>
      <c r="U2" s="1109"/>
      <c r="V2" s="1109"/>
      <c r="W2" s="1109"/>
      <c r="X2" s="1109"/>
      <c r="Y2" s="1109"/>
    </row>
    <row r="3" spans="1:26" ht="15.75">
      <c r="A3" s="1043" t="str">
        <f>'Осн.сведения'!D3</f>
        <v>ВСОШ №2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3"/>
      <c r="Y3" s="1043"/>
      <c r="Z3" s="403"/>
    </row>
    <row r="4" spans="11:26" ht="12.75" customHeight="1" thickBot="1"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5" ht="12.75" customHeight="1" thickBot="1">
      <c r="A5" s="404" t="s">
        <v>358</v>
      </c>
      <c r="B5" s="405"/>
      <c r="C5" s="636"/>
      <c r="D5" s="404"/>
      <c r="E5" s="404"/>
      <c r="F5" s="404"/>
      <c r="G5" s="404"/>
      <c r="H5" s="406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</row>
    <row r="6" spans="24:26" ht="15" customHeight="1" thickBot="1">
      <c r="X6" s="1044" t="s">
        <v>88</v>
      </c>
      <c r="Y6" s="1044"/>
      <c r="Z6" s="370"/>
    </row>
    <row r="7" spans="1:25" ht="15" customHeight="1">
      <c r="A7" s="1139" t="s">
        <v>298</v>
      </c>
      <c r="B7" s="1142" t="s">
        <v>399</v>
      </c>
      <c r="C7" s="1145" t="s">
        <v>360</v>
      </c>
      <c r="D7" s="1146"/>
      <c r="E7" s="1146"/>
      <c r="F7" s="1146"/>
      <c r="G7" s="1146"/>
      <c r="H7" s="1146"/>
      <c r="I7" s="1146"/>
      <c r="J7" s="1146"/>
      <c r="K7" s="1146"/>
      <c r="L7" s="1146"/>
      <c r="M7" s="1146"/>
      <c r="N7" s="1146"/>
      <c r="O7" s="1146"/>
      <c r="P7" s="1146"/>
      <c r="Q7" s="1146"/>
      <c r="R7" s="1146"/>
      <c r="S7" s="1146"/>
      <c r="T7" s="1146"/>
      <c r="U7" s="1146"/>
      <c r="V7" s="1146"/>
      <c r="W7" s="1147"/>
      <c r="X7" s="1148" t="s">
        <v>361</v>
      </c>
      <c r="Y7" s="1149" t="s">
        <v>362</v>
      </c>
    </row>
    <row r="8" spans="1:25" ht="12.75" customHeight="1">
      <c r="A8" s="1140"/>
      <c r="B8" s="1143"/>
      <c r="C8" s="407" t="s">
        <v>363</v>
      </c>
      <c r="D8" s="408" t="s">
        <v>364</v>
      </c>
      <c r="E8" s="408" t="s">
        <v>365</v>
      </c>
      <c r="F8" s="408" t="s">
        <v>366</v>
      </c>
      <c r="G8" s="408" t="s">
        <v>367</v>
      </c>
      <c r="H8" s="408" t="s">
        <v>368</v>
      </c>
      <c r="I8" s="408" t="s">
        <v>369</v>
      </c>
      <c r="J8" s="408" t="s">
        <v>305</v>
      </c>
      <c r="K8" s="408" t="s">
        <v>370</v>
      </c>
      <c r="L8" s="408" t="s">
        <v>366</v>
      </c>
      <c r="M8" s="408" t="s">
        <v>371</v>
      </c>
      <c r="N8" s="409" t="s">
        <v>372</v>
      </c>
      <c r="O8" s="408" t="s">
        <v>373</v>
      </c>
      <c r="P8" s="408" t="s">
        <v>374</v>
      </c>
      <c r="Q8" s="408"/>
      <c r="R8" s="408" t="s">
        <v>375</v>
      </c>
      <c r="S8" s="408" t="s">
        <v>376</v>
      </c>
      <c r="T8" s="1136" t="s">
        <v>377</v>
      </c>
      <c r="U8" s="1137"/>
      <c r="V8" s="1137"/>
      <c r="W8" s="1138"/>
      <c r="X8" s="1054"/>
      <c r="Y8" s="1150"/>
    </row>
    <row r="9" spans="1:25" ht="12.75" customHeight="1">
      <c r="A9" s="1140"/>
      <c r="B9" s="1143"/>
      <c r="C9" s="410" t="s">
        <v>378</v>
      </c>
      <c r="D9" s="411" t="s">
        <v>379</v>
      </c>
      <c r="E9" s="411" t="s">
        <v>380</v>
      </c>
      <c r="F9" s="411" t="s">
        <v>381</v>
      </c>
      <c r="G9" s="411" t="s">
        <v>382</v>
      </c>
      <c r="H9" s="411" t="s">
        <v>383</v>
      </c>
      <c r="I9" s="411" t="s">
        <v>177</v>
      </c>
      <c r="J9" s="411" t="s">
        <v>318</v>
      </c>
      <c r="K9" s="411" t="s">
        <v>384</v>
      </c>
      <c r="L9" s="411" t="s">
        <v>385</v>
      </c>
      <c r="M9" s="411" t="s">
        <v>378</v>
      </c>
      <c r="N9" s="409" t="s">
        <v>386</v>
      </c>
      <c r="O9" s="411" t="s">
        <v>328</v>
      </c>
      <c r="P9" s="411" t="s">
        <v>387</v>
      </c>
      <c r="Q9" s="411" t="s">
        <v>4</v>
      </c>
      <c r="R9" s="411" t="s">
        <v>388</v>
      </c>
      <c r="S9" s="411" t="s">
        <v>389</v>
      </c>
      <c r="T9" s="411" t="s">
        <v>390</v>
      </c>
      <c r="U9" s="411" t="s">
        <v>391</v>
      </c>
      <c r="V9" s="411" t="s">
        <v>390</v>
      </c>
      <c r="W9" s="411" t="s">
        <v>391</v>
      </c>
      <c r="X9" s="1054"/>
      <c r="Y9" s="1150"/>
    </row>
    <row r="10" spans="1:25" ht="12.75" customHeight="1" thickBot="1">
      <c r="A10" s="1141"/>
      <c r="B10" s="1144"/>
      <c r="C10" s="412"/>
      <c r="D10" s="413" t="s">
        <v>328</v>
      </c>
      <c r="E10" s="413"/>
      <c r="F10" s="413" t="s">
        <v>317</v>
      </c>
      <c r="G10" s="342" t="s">
        <v>332</v>
      </c>
      <c r="H10" s="414"/>
      <c r="I10" s="413" t="s">
        <v>317</v>
      </c>
      <c r="J10" s="342" t="s">
        <v>392</v>
      </c>
      <c r="K10" s="413" t="s">
        <v>393</v>
      </c>
      <c r="L10" s="342" t="s">
        <v>320</v>
      </c>
      <c r="M10" s="342"/>
      <c r="N10" s="383" t="s">
        <v>394</v>
      </c>
      <c r="O10" s="342"/>
      <c r="P10" s="342" t="s">
        <v>395</v>
      </c>
      <c r="Q10" s="342"/>
      <c r="R10" s="342" t="s">
        <v>393</v>
      </c>
      <c r="S10" s="342" t="s">
        <v>396</v>
      </c>
      <c r="T10" s="342" t="s">
        <v>397</v>
      </c>
      <c r="U10" s="342"/>
      <c r="V10" s="342" t="s">
        <v>397</v>
      </c>
      <c r="W10" s="342"/>
      <c r="X10" s="1055"/>
      <c r="Y10" s="1151"/>
    </row>
    <row r="11" spans="1:27" ht="37.5" customHeight="1">
      <c r="A11" s="660"/>
      <c r="B11" s="661"/>
      <c r="C11" s="591"/>
      <c r="D11" s="592"/>
      <c r="E11" s="592"/>
      <c r="F11" s="592"/>
      <c r="G11" s="592"/>
      <c r="H11" s="592"/>
      <c r="I11" s="592"/>
      <c r="J11" s="592"/>
      <c r="K11" s="592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662"/>
      <c r="X11" s="663"/>
      <c r="Y11" s="664"/>
      <c r="Z11" s="381">
        <f>IF(TRIM(X11)&lt;&gt;"",1,0)</f>
        <v>0</v>
      </c>
      <c r="AA11" s="381">
        <f>IF(TRIM(Y11)&lt;&gt;"",1,0)</f>
        <v>0</v>
      </c>
    </row>
    <row r="12" spans="1:27" ht="36.75" customHeight="1">
      <c r="A12" s="637"/>
      <c r="B12" s="638"/>
      <c r="C12" s="613"/>
      <c r="D12" s="614"/>
      <c r="E12" s="614"/>
      <c r="F12" s="614"/>
      <c r="G12" s="614"/>
      <c r="H12" s="614"/>
      <c r="I12" s="614"/>
      <c r="J12" s="614"/>
      <c r="K12" s="614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  <c r="W12" s="665"/>
      <c r="X12" s="666"/>
      <c r="Y12" s="640"/>
      <c r="Z12" s="381">
        <f aca="true" t="shared" si="0" ref="Z12:AA18">IF(TRIM(X12)&lt;&gt;"",1,0)</f>
        <v>0</v>
      </c>
      <c r="AA12" s="381">
        <f t="shared" si="0"/>
        <v>0</v>
      </c>
    </row>
    <row r="13" spans="1:27" ht="36.75" customHeight="1">
      <c r="A13" s="637"/>
      <c r="B13" s="638"/>
      <c r="C13" s="613"/>
      <c r="D13" s="614"/>
      <c r="E13" s="614"/>
      <c r="F13" s="614"/>
      <c r="G13" s="614"/>
      <c r="H13" s="614"/>
      <c r="I13" s="614"/>
      <c r="J13" s="614"/>
      <c r="K13" s="614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65"/>
      <c r="X13" s="666"/>
      <c r="Y13" s="640"/>
      <c r="Z13" s="381">
        <f t="shared" si="0"/>
        <v>0</v>
      </c>
      <c r="AA13" s="381">
        <f t="shared" si="0"/>
        <v>0</v>
      </c>
    </row>
    <row r="14" spans="1:27" ht="36.75" customHeight="1">
      <c r="A14" s="637"/>
      <c r="B14" s="638"/>
      <c r="C14" s="613"/>
      <c r="D14" s="614"/>
      <c r="E14" s="614"/>
      <c r="F14" s="614"/>
      <c r="G14" s="614"/>
      <c r="H14" s="614"/>
      <c r="I14" s="614"/>
      <c r="J14" s="614"/>
      <c r="K14" s="614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65"/>
      <c r="X14" s="666"/>
      <c r="Y14" s="640"/>
      <c r="Z14" s="381">
        <f t="shared" si="0"/>
        <v>0</v>
      </c>
      <c r="AA14" s="381">
        <f t="shared" si="0"/>
        <v>0</v>
      </c>
    </row>
    <row r="15" spans="1:27" ht="36.75" customHeight="1">
      <c r="A15" s="637"/>
      <c r="B15" s="638"/>
      <c r="C15" s="613"/>
      <c r="D15" s="614"/>
      <c r="E15" s="614"/>
      <c r="F15" s="614"/>
      <c r="G15" s="614"/>
      <c r="H15" s="614"/>
      <c r="I15" s="614"/>
      <c r="J15" s="614"/>
      <c r="K15" s="614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65"/>
      <c r="X15" s="666"/>
      <c r="Y15" s="640"/>
      <c r="Z15" s="381">
        <f t="shared" si="0"/>
        <v>0</v>
      </c>
      <c r="AA15" s="381">
        <f t="shared" si="0"/>
        <v>0</v>
      </c>
    </row>
    <row r="16" spans="1:27" ht="36.75" customHeight="1">
      <c r="A16" s="637"/>
      <c r="B16" s="638"/>
      <c r="C16" s="613"/>
      <c r="D16" s="614"/>
      <c r="E16" s="614"/>
      <c r="F16" s="614"/>
      <c r="G16" s="614"/>
      <c r="H16" s="614"/>
      <c r="I16" s="614"/>
      <c r="J16" s="614"/>
      <c r="K16" s="614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65"/>
      <c r="X16" s="666"/>
      <c r="Y16" s="640"/>
      <c r="Z16" s="381">
        <f t="shared" si="0"/>
        <v>0</v>
      </c>
      <c r="AA16" s="381">
        <f t="shared" si="0"/>
        <v>0</v>
      </c>
    </row>
    <row r="17" spans="1:27" ht="36.75" customHeight="1">
      <c r="A17" s="637"/>
      <c r="B17" s="638"/>
      <c r="C17" s="613"/>
      <c r="D17" s="614"/>
      <c r="E17" s="614"/>
      <c r="F17" s="614"/>
      <c r="G17" s="614"/>
      <c r="H17" s="614"/>
      <c r="I17" s="614"/>
      <c r="J17" s="614"/>
      <c r="K17" s="614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65"/>
      <c r="X17" s="666"/>
      <c r="Y17" s="640"/>
      <c r="Z17" s="381">
        <f t="shared" si="0"/>
        <v>0</v>
      </c>
      <c r="AA17" s="381">
        <f t="shared" si="0"/>
        <v>0</v>
      </c>
    </row>
    <row r="18" spans="1:27" ht="36.75" customHeight="1">
      <c r="A18" s="669"/>
      <c r="B18" s="670"/>
      <c r="C18" s="671"/>
      <c r="D18" s="672"/>
      <c r="E18" s="672"/>
      <c r="F18" s="672"/>
      <c r="G18" s="672"/>
      <c r="H18" s="672"/>
      <c r="I18" s="672"/>
      <c r="J18" s="672"/>
      <c r="K18" s="672"/>
      <c r="L18" s="673"/>
      <c r="M18" s="673"/>
      <c r="N18" s="673"/>
      <c r="O18" s="673"/>
      <c r="P18" s="673"/>
      <c r="Q18" s="673"/>
      <c r="R18" s="673"/>
      <c r="S18" s="673"/>
      <c r="T18" s="673"/>
      <c r="U18" s="673"/>
      <c r="V18" s="673"/>
      <c r="W18" s="674"/>
      <c r="X18" s="675"/>
      <c r="Y18" s="676"/>
      <c r="Z18" s="415">
        <f t="shared" si="0"/>
        <v>0</v>
      </c>
      <c r="AA18" s="381">
        <f t="shared" si="0"/>
        <v>0</v>
      </c>
    </row>
    <row r="19" spans="1:27" ht="36.75" customHeight="1" thickBot="1">
      <c r="A19" s="677"/>
      <c r="B19" s="678"/>
      <c r="C19" s="679"/>
      <c r="D19" s="680"/>
      <c r="E19" s="680"/>
      <c r="F19" s="680"/>
      <c r="G19" s="680"/>
      <c r="H19" s="680"/>
      <c r="I19" s="680"/>
      <c r="J19" s="680"/>
      <c r="K19" s="680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1"/>
      <c r="W19" s="682"/>
      <c r="X19" s="683"/>
      <c r="Y19" s="684"/>
      <c r="Z19" s="381">
        <f>IF(TRIM(X19)&lt;&gt;"",1,0)</f>
        <v>0</v>
      </c>
      <c r="AA19" s="381">
        <f>IF(TRIM(Y19)&lt;&gt;"",1,0)</f>
        <v>0</v>
      </c>
    </row>
    <row r="20" spans="1:25" ht="18" customHeight="1" thickBot="1">
      <c r="A20" s="1086" t="s">
        <v>283</v>
      </c>
      <c r="B20" s="1086"/>
      <c r="C20" s="1086"/>
      <c r="D20" s="1086"/>
      <c r="E20" s="1086"/>
      <c r="F20" s="1086"/>
      <c r="G20" s="1086"/>
      <c r="H20" s="1086"/>
      <c r="I20" s="1086"/>
      <c r="J20" s="1086"/>
      <c r="K20" s="1086"/>
      <c r="L20" s="1086"/>
      <c r="M20" s="1086"/>
      <c r="N20" s="1086"/>
      <c r="O20" s="1086"/>
      <c r="P20" s="1086"/>
      <c r="Q20" s="1086"/>
      <c r="R20" s="1086"/>
      <c r="S20" s="1086"/>
      <c r="T20" s="1086"/>
      <c r="U20" s="1086"/>
      <c r="V20" s="1086"/>
      <c r="W20" s="1087"/>
      <c r="X20" s="685">
        <f>SUM(Z11:Z19)</f>
        <v>0</v>
      </c>
      <c r="Y20" s="686">
        <f>SUM(AA11:AA19)</f>
        <v>0</v>
      </c>
    </row>
    <row r="22" spans="5:14" ht="12.75">
      <c r="E22" s="355" t="s">
        <v>7</v>
      </c>
      <c r="F22" s="416"/>
      <c r="G22" s="140"/>
      <c r="H22" s="140"/>
      <c r="I22" s="140"/>
      <c r="J22" s="140"/>
      <c r="K22" s="140"/>
      <c r="L22" s="140"/>
      <c r="M22" s="140"/>
      <c r="N22" s="356" t="str">
        <f>'Осн.сведения'!D4</f>
        <v>Винник Ирина Ивановна</v>
      </c>
    </row>
  </sheetData>
  <sheetProtection password="CCE7" sheet="1" objects="1" scenarios="1"/>
  <mergeCells count="11">
    <mergeCell ref="A1:Y1"/>
    <mergeCell ref="A2:Y2"/>
    <mergeCell ref="A3:Y3"/>
    <mergeCell ref="X6:Y6"/>
    <mergeCell ref="Y7:Y10"/>
    <mergeCell ref="T8:W8"/>
    <mergeCell ref="A20:W20"/>
    <mergeCell ref="A7:A10"/>
    <mergeCell ref="B7:B10"/>
    <mergeCell ref="C7:W7"/>
    <mergeCell ref="X7:X10"/>
  </mergeCells>
  <printOptions/>
  <pageMargins left="0.2755905511811024" right="0.2755905511811024" top="0.7480314960629921" bottom="0.3937007874015748" header="0.31496062992125984" footer="0.31496062992125984"/>
  <pageSetup horizontalDpi="200" verticalDpi="2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"/>
  <dimension ref="A1:I44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2" width="4.00390625" style="139" customWidth="1"/>
    <col min="3" max="3" width="24.875" style="139" customWidth="1"/>
    <col min="4" max="4" width="24.75390625" style="139" customWidth="1"/>
    <col min="5" max="6" width="18.875" style="139" customWidth="1"/>
    <col min="7" max="7" width="7.375" style="139" customWidth="1"/>
    <col min="8" max="8" width="9.75390625" style="139" customWidth="1"/>
    <col min="9" max="9" width="7.375" style="284" customWidth="1"/>
    <col min="10" max="10" width="9.125" style="139" customWidth="1"/>
    <col min="11" max="11" width="10.25390625" style="139" bestFit="1" customWidth="1"/>
    <col min="12" max="16384" width="9.125" style="139" customWidth="1"/>
  </cols>
  <sheetData>
    <row r="1" spans="1:9" ht="18">
      <c r="A1" s="1108" t="s">
        <v>234</v>
      </c>
      <c r="B1" s="1108"/>
      <c r="C1" s="1108"/>
      <c r="D1" s="1108"/>
      <c r="E1" s="1108"/>
      <c r="F1" s="1108"/>
      <c r="G1" s="278"/>
      <c r="H1" s="278"/>
      <c r="I1" s="278"/>
    </row>
    <row r="2" spans="1:9" ht="15.75">
      <c r="A2" s="1109" t="str">
        <f>'Осн.сведения'!D3</f>
        <v>ВСОШ №2</v>
      </c>
      <c r="B2" s="1109"/>
      <c r="C2" s="1109"/>
      <c r="D2" s="1109"/>
      <c r="E2" s="1109"/>
      <c r="F2" s="1109"/>
      <c r="G2" s="232"/>
      <c r="H2" s="232"/>
      <c r="I2" s="232"/>
    </row>
    <row r="3" spans="6:9" ht="28.5" customHeight="1" thickBot="1">
      <c r="F3" s="279" t="s">
        <v>408</v>
      </c>
      <c r="I3" s="280"/>
    </row>
    <row r="4" spans="1:9" ht="25.5" customHeight="1">
      <c r="A4" s="1177" t="s">
        <v>9</v>
      </c>
      <c r="B4" s="1178"/>
      <c r="C4" s="1178"/>
      <c r="D4" s="1178"/>
      <c r="E4" s="1181" t="str">
        <f>CONCATENATE('Осн.сведения'!D5,"-",'Осн.сведения'!F5)</f>
        <v>2012-2013</v>
      </c>
      <c r="F4" s="1182"/>
      <c r="I4" s="139"/>
    </row>
    <row r="5" spans="1:9" ht="13.5" customHeight="1" thickBot="1">
      <c r="A5" s="1179"/>
      <c r="B5" s="1180"/>
      <c r="C5" s="1180"/>
      <c r="D5" s="1180"/>
      <c r="E5" s="281" t="s">
        <v>42</v>
      </c>
      <c r="F5" s="282" t="s">
        <v>8</v>
      </c>
      <c r="I5" s="139"/>
    </row>
    <row r="6" spans="1:6" s="284" customFormat="1" ht="13.5" customHeight="1">
      <c r="A6" s="1174" t="s">
        <v>10</v>
      </c>
      <c r="B6" s="1175"/>
      <c r="C6" s="1175"/>
      <c r="D6" s="1176"/>
      <c r="E6" s="703">
        <f>'Осн.сведения'!C16</f>
        <v>88</v>
      </c>
      <c r="F6" s="283"/>
    </row>
    <row r="7" spans="1:9" ht="12.75">
      <c r="A7" s="1160" t="s">
        <v>40</v>
      </c>
      <c r="B7" s="1161"/>
      <c r="C7" s="1161"/>
      <c r="D7" s="1162"/>
      <c r="E7" s="285"/>
      <c r="F7" s="286"/>
      <c r="I7" s="139"/>
    </row>
    <row r="8" spans="1:9" ht="12.75">
      <c r="A8" s="287"/>
      <c r="B8" s="1154" t="s">
        <v>11</v>
      </c>
      <c r="C8" s="1154"/>
      <c r="D8" s="1155"/>
      <c r="E8" s="555">
        <v>65</v>
      </c>
      <c r="F8" s="704">
        <f>ROUND(IF(E6&gt;0,E8/E6*100,0),2)</f>
        <v>73.86</v>
      </c>
      <c r="I8" s="139"/>
    </row>
    <row r="9" spans="1:9" ht="12.75" customHeight="1">
      <c r="A9" s="287"/>
      <c r="B9" s="1163" t="s">
        <v>12</v>
      </c>
      <c r="C9" s="1163"/>
      <c r="D9" s="1164"/>
      <c r="E9" s="555">
        <v>64</v>
      </c>
      <c r="F9" s="704">
        <f>ROUND(IF(E6&gt;0,E9/E6*100,0),2)</f>
        <v>72.73</v>
      </c>
      <c r="I9" s="139"/>
    </row>
    <row r="10" spans="1:9" ht="12.75">
      <c r="A10" s="287"/>
      <c r="B10" s="1161" t="s">
        <v>40</v>
      </c>
      <c r="C10" s="1161"/>
      <c r="D10" s="1162"/>
      <c r="E10" s="135"/>
      <c r="F10" s="47"/>
      <c r="I10" s="139"/>
    </row>
    <row r="11" spans="1:9" ht="12.75" customHeight="1">
      <c r="A11" s="287"/>
      <c r="B11" s="288"/>
      <c r="C11" s="1163" t="s">
        <v>155</v>
      </c>
      <c r="D11" s="1164"/>
      <c r="E11" s="555"/>
      <c r="F11" s="704">
        <f>ROUND(IF(E6&gt;0,E11/E6*100,0),2)</f>
        <v>0</v>
      </c>
      <c r="I11" s="139"/>
    </row>
    <row r="12" spans="1:9" ht="12.75">
      <c r="A12" s="287"/>
      <c r="B12" s="288"/>
      <c r="C12" s="1154" t="s">
        <v>235</v>
      </c>
      <c r="D12" s="1155"/>
      <c r="E12" s="555"/>
      <c r="F12" s="704">
        <f>ROUND(IF(E6&gt;0,E12/E6*100,0),2)</f>
        <v>0</v>
      </c>
      <c r="I12" s="139"/>
    </row>
    <row r="13" spans="1:9" ht="12.75">
      <c r="A13" s="287"/>
      <c r="B13" s="288"/>
      <c r="C13" s="1154" t="s">
        <v>13</v>
      </c>
      <c r="D13" s="1155"/>
      <c r="E13" s="555"/>
      <c r="F13" s="704">
        <f>ROUND(IF(E6&gt;0,E13/E6*100,0),2)</f>
        <v>0</v>
      </c>
      <c r="I13" s="139"/>
    </row>
    <row r="14" spans="1:9" ht="12.75">
      <c r="A14" s="287"/>
      <c r="B14" s="288"/>
      <c r="C14" s="1154" t="s">
        <v>14</v>
      </c>
      <c r="D14" s="1155"/>
      <c r="E14" s="555">
        <v>2</v>
      </c>
      <c r="F14" s="704">
        <f>ROUND(IF(E6&gt;0,E14/E6*100,0),2)</f>
        <v>2.27</v>
      </c>
      <c r="I14" s="139"/>
    </row>
    <row r="15" spans="1:9" ht="12.75">
      <c r="A15" s="287"/>
      <c r="B15" s="1154" t="s">
        <v>15</v>
      </c>
      <c r="C15" s="1154"/>
      <c r="D15" s="1155"/>
      <c r="E15" s="555">
        <v>1</v>
      </c>
      <c r="F15" s="704">
        <f>ROUND(IF(E6&gt;0,E15/E6*100,0),2)</f>
        <v>1.14</v>
      </c>
      <c r="I15" s="139"/>
    </row>
    <row r="16" spans="1:9" ht="12.75">
      <c r="A16" s="287"/>
      <c r="B16" s="1154" t="s">
        <v>16</v>
      </c>
      <c r="C16" s="1154"/>
      <c r="D16" s="1155"/>
      <c r="E16" s="555">
        <v>23</v>
      </c>
      <c r="F16" s="704">
        <f>ROUND(IF(E6&gt;0,E16/E6*100,0),2)</f>
        <v>26.14</v>
      </c>
      <c r="I16" s="139"/>
    </row>
    <row r="17" spans="1:9" ht="13.5" thickBot="1">
      <c r="A17" s="1168"/>
      <c r="B17" s="1169"/>
      <c r="C17" s="1169"/>
      <c r="D17" s="1170"/>
      <c r="E17" s="289"/>
      <c r="F17" s="290"/>
      <c r="I17" s="139"/>
    </row>
    <row r="18" spans="1:9" ht="13.5" thickTop="1">
      <c r="A18" s="1165" t="s">
        <v>17</v>
      </c>
      <c r="B18" s="1166"/>
      <c r="C18" s="1166"/>
      <c r="D18" s="1167"/>
      <c r="E18" s="291"/>
      <c r="F18" s="292"/>
      <c r="I18" s="139"/>
    </row>
    <row r="19" spans="1:9" ht="12.75">
      <c r="A19" s="287"/>
      <c r="B19" s="1154" t="s">
        <v>18</v>
      </c>
      <c r="C19" s="1154"/>
      <c r="D19" s="1155"/>
      <c r="E19" s="555">
        <v>6</v>
      </c>
      <c r="F19" s="704">
        <f>ROUND(IF(E6&gt;0,E19/E6*100,0),2)</f>
        <v>6.82</v>
      </c>
      <c r="I19" s="139"/>
    </row>
    <row r="20" spans="1:9" ht="12.75">
      <c r="A20" s="287"/>
      <c r="B20" s="1154" t="s">
        <v>19</v>
      </c>
      <c r="C20" s="1154"/>
      <c r="D20" s="1155"/>
      <c r="E20" s="555"/>
      <c r="F20" s="704">
        <f>ROUND(IF(E6&gt;0,E20/E6*100,0),2)</f>
        <v>0</v>
      </c>
      <c r="I20" s="139"/>
    </row>
    <row r="21" spans="1:9" ht="12.75">
      <c r="A21" s="287"/>
      <c r="B21" s="1154" t="s">
        <v>20</v>
      </c>
      <c r="C21" s="1154"/>
      <c r="D21" s="1155"/>
      <c r="E21" s="555">
        <v>14</v>
      </c>
      <c r="F21" s="704">
        <f>ROUND(IF(E6&gt;0,E21/E6*100,0),2)</f>
        <v>15.91</v>
      </c>
      <c r="I21" s="139"/>
    </row>
    <row r="22" spans="1:9" ht="12.75">
      <c r="A22" s="287"/>
      <c r="B22" s="1154" t="s">
        <v>21</v>
      </c>
      <c r="C22" s="1154"/>
      <c r="D22" s="1155"/>
      <c r="E22" s="555">
        <v>24</v>
      </c>
      <c r="F22" s="704">
        <f>ROUND(IF(E6&gt;0,E22/E6*100,0),2)</f>
        <v>27.27</v>
      </c>
      <c r="I22" s="139"/>
    </row>
    <row r="23" spans="1:9" ht="12.75">
      <c r="A23" s="287"/>
      <c r="B23" s="1154" t="s">
        <v>22</v>
      </c>
      <c r="C23" s="1154"/>
      <c r="D23" s="1155"/>
      <c r="E23" s="555">
        <v>19</v>
      </c>
      <c r="F23" s="704">
        <f>ROUND(IF(E6&gt;0,E23/E6*100,0),2)</f>
        <v>21.59</v>
      </c>
      <c r="I23" s="139"/>
    </row>
    <row r="24" spans="1:9" ht="12.75">
      <c r="A24" s="287"/>
      <c r="B24" s="1154" t="s">
        <v>23</v>
      </c>
      <c r="C24" s="1154"/>
      <c r="D24" s="1155"/>
      <c r="E24" s="555"/>
      <c r="F24" s="704">
        <f>ROUND(IF(E6&gt;0,E24/E6*100,0),2)</f>
        <v>0</v>
      </c>
      <c r="I24" s="139"/>
    </row>
    <row r="25" spans="1:9" ht="12.75">
      <c r="A25" s="287"/>
      <c r="B25" s="1154" t="s">
        <v>24</v>
      </c>
      <c r="C25" s="1154"/>
      <c r="D25" s="1155"/>
      <c r="E25" s="555">
        <v>25</v>
      </c>
      <c r="F25" s="704">
        <f>ROUND(IF(E6&gt;0,E25/E6*100,0),2)</f>
        <v>28.41</v>
      </c>
      <c r="I25" s="139"/>
    </row>
    <row r="26" spans="1:9" ht="13.5" thickBot="1">
      <c r="A26" s="1168"/>
      <c r="B26" s="1169"/>
      <c r="C26" s="1169"/>
      <c r="D26" s="1170"/>
      <c r="E26" s="289"/>
      <c r="F26" s="290"/>
      <c r="I26" s="139"/>
    </row>
    <row r="27" spans="1:9" ht="25.5" customHeight="1" thickTop="1">
      <c r="A27" s="1171" t="s">
        <v>25</v>
      </c>
      <c r="B27" s="1172"/>
      <c r="C27" s="1172"/>
      <c r="D27" s="1173"/>
      <c r="E27" s="551">
        <v>9</v>
      </c>
      <c r="F27" s="705">
        <f>ROUND(IF('Табл.20'!B18&gt;0,E27/'Табл.20'!B18*100,0),2)</f>
        <v>10.98</v>
      </c>
      <c r="I27" s="139"/>
    </row>
    <row r="28" spans="1:9" ht="12.75">
      <c r="A28" s="1160" t="s">
        <v>39</v>
      </c>
      <c r="B28" s="1161"/>
      <c r="C28" s="1161"/>
      <c r="D28" s="1162"/>
      <c r="E28" s="285"/>
      <c r="F28" s="286"/>
      <c r="I28" s="139"/>
    </row>
    <row r="29" spans="1:9" ht="12.75">
      <c r="A29" s="287"/>
      <c r="B29" s="1154" t="s">
        <v>26</v>
      </c>
      <c r="C29" s="1154"/>
      <c r="D29" s="1155"/>
      <c r="E29" s="555"/>
      <c r="F29" s="704">
        <f>ROUND(IF(E27&gt;0,E29/E27*100,0),2)</f>
        <v>0</v>
      </c>
      <c r="I29" s="139"/>
    </row>
    <row r="30" spans="1:9" ht="12.75">
      <c r="A30" s="287"/>
      <c r="B30" s="1154" t="s">
        <v>27</v>
      </c>
      <c r="C30" s="1154"/>
      <c r="D30" s="1155"/>
      <c r="E30" s="555"/>
      <c r="F30" s="704">
        <f>ROUND(IF(E27&gt;0,E30/E27*100,0),2)</f>
        <v>0</v>
      </c>
      <c r="I30" s="139"/>
    </row>
    <row r="31" spans="1:9" ht="12.75" customHeight="1">
      <c r="A31" s="287"/>
      <c r="B31" s="1154" t="s">
        <v>32</v>
      </c>
      <c r="C31" s="1154"/>
      <c r="D31" s="1155"/>
      <c r="E31" s="555">
        <v>6</v>
      </c>
      <c r="F31" s="704">
        <f>ROUND(IF(E27&gt;0,E31/E27*100,0),2)</f>
        <v>66.67</v>
      </c>
      <c r="I31" s="139"/>
    </row>
    <row r="32" spans="1:9" ht="12.75">
      <c r="A32" s="287"/>
      <c r="B32" s="1154" t="s">
        <v>28</v>
      </c>
      <c r="C32" s="1154"/>
      <c r="D32" s="1155"/>
      <c r="E32" s="555"/>
      <c r="F32" s="704">
        <f>ROUND(IF(E27&gt;0,E32/E27*100,0),2)</f>
        <v>0</v>
      </c>
      <c r="I32" s="139"/>
    </row>
    <row r="33" spans="1:9" ht="12.75">
      <c r="A33" s="287"/>
      <c r="B33" s="1154" t="s">
        <v>29</v>
      </c>
      <c r="C33" s="1154"/>
      <c r="D33" s="1155"/>
      <c r="E33" s="555"/>
      <c r="F33" s="704">
        <f>ROUND(IF(E27&gt;0,E33/E27*100,0),2)</f>
        <v>0</v>
      </c>
      <c r="I33" s="139"/>
    </row>
    <row r="34" spans="1:9" ht="12.75">
      <c r="A34" s="287"/>
      <c r="B34" s="1154" t="s">
        <v>30</v>
      </c>
      <c r="C34" s="1154"/>
      <c r="D34" s="1155"/>
      <c r="E34" s="555">
        <v>1</v>
      </c>
      <c r="F34" s="704">
        <f>ROUND(IF(E27&gt;0,E34/E27*100,0),2)</f>
        <v>11.11</v>
      </c>
      <c r="I34" s="139"/>
    </row>
    <row r="35" spans="1:9" ht="13.5" thickBot="1">
      <c r="A35" s="293"/>
      <c r="B35" s="1186" t="s">
        <v>31</v>
      </c>
      <c r="C35" s="1186"/>
      <c r="D35" s="1187"/>
      <c r="E35" s="562">
        <v>2</v>
      </c>
      <c r="F35" s="706">
        <f>ROUND(IF(E27&gt;0,E35/E27*100,0),2)</f>
        <v>22.22</v>
      </c>
      <c r="I35" s="139"/>
    </row>
    <row r="36" ht="36" customHeight="1" thickBot="1"/>
    <row r="37" spans="1:9" ht="51" customHeight="1" thickBot="1">
      <c r="A37" s="1152" t="s">
        <v>41</v>
      </c>
      <c r="B37" s="1152"/>
      <c r="C37" s="1153"/>
      <c r="D37" s="1183">
        <f>CONCATENATE(IF(OR('Табл.1'!L6&gt;0,'Табл.1'!L7&gt;0,'Табл.1'!L10&gt;0,'Табл.1'!L11&gt;0),"рус.яз. ",""),IF(OR('Табл.1'!L8&gt;0,'Табл.1'!L9&gt;0,'Табл.1'!L12&gt;0,'Табл.1'!L13&gt;0),"математика ",""),IF(OR('Табл.1'!L15&gt;0,'Табл.1'!L16&gt;0),"биология ",""),IF(OR('Табл.1'!L17&gt;0,'Табл.1'!L18),"геометрия ",""),IF(OR('Табл.1'!L19&gt;0,'Табл.1'!L20&gt;0),"география ",""),IF(OR('Табл.1'!L21&gt;0,'Табл.1'!L22&gt;0),"история ",""),IF('Табл.1'!L23&gt;0,"литература ",""),IF(OR('Табл.1'!L24&gt;0,'Табл.1'!L25&gt;0),"физика ",""),IF(OR('Табл.1'!L26&gt;0,'Табл.1'!L27&gt;0),"химия ",""),IF('Табл.1'!L28&gt;0,"ин.яз. ",""),IF('Табл.1'!L34&gt;0,"физ-ра ",""),IF('Табл.1'!L35&gt;0,"черчение ",""),IF(OR('Табл.1'!L36&gt;0,'Табл.1'!L37&gt;0),"обществознание ",""),IF('Табл.1'!L38&gt;0,"информатика ",""),IF('Табл.1'!L39&gt;0,"ОБЖ ",""),IF('Табл.1'!L40&gt;0,"технология ",""),IF('Табл.1'!L41&gt;0,"экономика ",""),IF('Табл.1'!L43&gt;0,CONCATENATE('Табл.1'!A43," "),""),IF('Табл.1'!L44&gt;0,CONCATENATE('Табл.1'!A44," "),""),IF('Табл.1'!L45&gt;0,CONCATENATE('Табл.1'!A45," "),""),IF('Табл.1'!L46&gt;0,CONCATENATE('Табл.1'!A46," "),""),IF('Табл.1'!L47&gt;0,'Табл.1'!A47,""))</f>
      </c>
      <c r="E37" s="1184"/>
      <c r="F37" s="1185"/>
      <c r="I37" s="139"/>
    </row>
    <row r="38" ht="22.5" customHeight="1" thickBot="1"/>
    <row r="39" spans="1:9" ht="51" customHeight="1" thickBot="1">
      <c r="A39" s="1152" t="s">
        <v>170</v>
      </c>
      <c r="B39" s="1152"/>
      <c r="C39" s="1153"/>
      <c r="D39" s="1156" t="s">
        <v>432</v>
      </c>
      <c r="E39" s="1157"/>
      <c r="F39" s="1158"/>
      <c r="I39" s="139"/>
    </row>
    <row r="44" spans="3:9" ht="15">
      <c r="C44" s="294" t="s">
        <v>7</v>
      </c>
      <c r="D44" s="140"/>
      <c r="E44" s="1159" t="str">
        <f>'Осн.сведения'!D4</f>
        <v>Винник Ирина Ивановна</v>
      </c>
      <c r="F44" s="1159"/>
      <c r="H44" s="295"/>
      <c r="I44" s="295"/>
    </row>
  </sheetData>
  <sheetProtection password="CCE7" sheet="1" objects="1" scenarios="1"/>
  <mergeCells count="39">
    <mergeCell ref="A1:F1"/>
    <mergeCell ref="A2:F2"/>
    <mergeCell ref="A4:D5"/>
    <mergeCell ref="E4:F4"/>
    <mergeCell ref="D37:F37"/>
    <mergeCell ref="B34:D34"/>
    <mergeCell ref="B22:D22"/>
    <mergeCell ref="B23:D23"/>
    <mergeCell ref="B24:D24"/>
    <mergeCell ref="B35:D35"/>
    <mergeCell ref="A37:C37"/>
    <mergeCell ref="A26:D26"/>
    <mergeCell ref="A27:D27"/>
    <mergeCell ref="B16:D16"/>
    <mergeCell ref="A17:D17"/>
    <mergeCell ref="A6:D6"/>
    <mergeCell ref="A7:D7"/>
    <mergeCell ref="B8:D8"/>
    <mergeCell ref="B9:D9"/>
    <mergeCell ref="B10:D10"/>
    <mergeCell ref="C11:D11"/>
    <mergeCell ref="C12:D12"/>
    <mergeCell ref="C13:D13"/>
    <mergeCell ref="B21:D21"/>
    <mergeCell ref="A18:D18"/>
    <mergeCell ref="B19:D19"/>
    <mergeCell ref="C14:D14"/>
    <mergeCell ref="B15:D15"/>
    <mergeCell ref="B20:D20"/>
    <mergeCell ref="A39:C39"/>
    <mergeCell ref="B25:D25"/>
    <mergeCell ref="D39:F39"/>
    <mergeCell ref="E44:F44"/>
    <mergeCell ref="A28:D28"/>
    <mergeCell ref="B29:D29"/>
    <mergeCell ref="B30:D30"/>
    <mergeCell ref="B31:D31"/>
    <mergeCell ref="B32:D32"/>
    <mergeCell ref="B33:D3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6"/>
  <dimension ref="A1:H44"/>
  <sheetViews>
    <sheetView showZeros="0" zoomScalePageLayoutView="0" workbookViewId="0" topLeftCell="A1">
      <pane ySplit="5" topLeftCell="A15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2" width="4.00390625" style="268" customWidth="1"/>
    <col min="3" max="3" width="25.25390625" style="268" customWidth="1"/>
    <col min="4" max="4" width="24.375" style="296" customWidth="1"/>
    <col min="5" max="6" width="18.75390625" style="296" customWidth="1"/>
    <col min="7" max="7" width="7.375" style="296" customWidth="1"/>
    <col min="8" max="8" width="9.75390625" style="296" customWidth="1"/>
    <col min="9" max="16384" width="9.125" style="268" customWidth="1"/>
  </cols>
  <sheetData>
    <row r="1" spans="1:8" ht="18">
      <c r="A1" s="1108" t="s">
        <v>240</v>
      </c>
      <c r="B1" s="1108"/>
      <c r="C1" s="1108"/>
      <c r="D1" s="1108"/>
      <c r="E1" s="1108"/>
      <c r="F1" s="1108"/>
      <c r="G1" s="278"/>
      <c r="H1" s="278"/>
    </row>
    <row r="2" spans="1:8" ht="15.75">
      <c r="A2" s="1198" t="str">
        <f>'Осн.сведения'!D3</f>
        <v>ВСОШ №2</v>
      </c>
      <c r="B2" s="1109"/>
      <c r="C2" s="1109"/>
      <c r="D2" s="1109"/>
      <c r="E2" s="1109"/>
      <c r="F2" s="1109"/>
      <c r="G2" s="232"/>
      <c r="H2" s="232"/>
    </row>
    <row r="3" spans="6:7" ht="28.5" customHeight="1" thickBot="1">
      <c r="F3" s="279" t="s">
        <v>359</v>
      </c>
      <c r="G3" s="280"/>
    </row>
    <row r="4" spans="1:8" ht="25.5" customHeight="1">
      <c r="A4" s="1177" t="s">
        <v>9</v>
      </c>
      <c r="B4" s="1178"/>
      <c r="C4" s="1178"/>
      <c r="D4" s="1178"/>
      <c r="E4" s="1181" t="str">
        <f>CONCATENATE('Осн.сведения'!D5,"-",,'Осн.сведения'!F5)</f>
        <v>2012-2013</v>
      </c>
      <c r="F4" s="1182"/>
      <c r="G4" s="268"/>
      <c r="H4" s="268"/>
    </row>
    <row r="5" spans="1:8" ht="13.5" customHeight="1" thickBot="1">
      <c r="A5" s="1179"/>
      <c r="B5" s="1180"/>
      <c r="C5" s="1180"/>
      <c r="D5" s="1180"/>
      <c r="E5" s="133" t="s">
        <v>42</v>
      </c>
      <c r="F5" s="134" t="s">
        <v>8</v>
      </c>
      <c r="G5" s="268"/>
      <c r="H5" s="268"/>
    </row>
    <row r="6" spans="1:8" ht="12.75">
      <c r="A6" s="1174" t="s">
        <v>237</v>
      </c>
      <c r="B6" s="1175"/>
      <c r="C6" s="1175"/>
      <c r="D6" s="1176"/>
      <c r="E6" s="707">
        <f>'Осн.сведения'!C19</f>
        <v>18</v>
      </c>
      <c r="F6" s="136"/>
      <c r="G6" s="268"/>
      <c r="H6" s="268"/>
    </row>
    <row r="7" spans="1:8" ht="12.75">
      <c r="A7" s="1160" t="s">
        <v>40</v>
      </c>
      <c r="B7" s="1161"/>
      <c r="C7" s="1161"/>
      <c r="D7" s="1162"/>
      <c r="E7" s="135"/>
      <c r="F7" s="47"/>
      <c r="G7" s="268"/>
      <c r="H7" s="268"/>
    </row>
    <row r="8" spans="1:8" ht="12.75">
      <c r="A8" s="130"/>
      <c r="B8" s="1188" t="s">
        <v>11</v>
      </c>
      <c r="C8" s="1188"/>
      <c r="D8" s="1189"/>
      <c r="E8" s="555">
        <v>12</v>
      </c>
      <c r="F8" s="704">
        <f>ROUND(IF(E6&gt;0,E8/E6*100,0),2)</f>
        <v>66.67</v>
      </c>
      <c r="G8" s="268"/>
      <c r="H8" s="268"/>
    </row>
    <row r="9" spans="1:8" ht="25.5" customHeight="1">
      <c r="A9" s="130"/>
      <c r="B9" s="1163" t="s">
        <v>12</v>
      </c>
      <c r="C9" s="1163"/>
      <c r="D9" s="1164"/>
      <c r="E9" s="555">
        <v>9</v>
      </c>
      <c r="F9" s="704">
        <f>ROUND(IF(E6&gt;0,E9/E6*100,0),2)</f>
        <v>50</v>
      </c>
      <c r="G9" s="268"/>
      <c r="H9" s="268"/>
    </row>
    <row r="10" spans="1:8" ht="12.75">
      <c r="A10" s="130"/>
      <c r="B10" s="1161" t="s">
        <v>40</v>
      </c>
      <c r="C10" s="1161"/>
      <c r="D10" s="1162"/>
      <c r="E10" s="135"/>
      <c r="F10" s="47"/>
      <c r="G10" s="268"/>
      <c r="H10" s="268"/>
    </row>
    <row r="11" spans="1:8" ht="12.75" customHeight="1">
      <c r="A11" s="130"/>
      <c r="B11" s="131"/>
      <c r="C11" s="1199" t="s">
        <v>155</v>
      </c>
      <c r="D11" s="1200"/>
      <c r="E11" s="555">
        <v>1</v>
      </c>
      <c r="F11" s="704">
        <f>ROUND(IF(E6&gt;0,E11/E6*100,0),2)</f>
        <v>5.56</v>
      </c>
      <c r="G11" s="268"/>
      <c r="H11" s="268"/>
    </row>
    <row r="12" spans="1:8" ht="12.75">
      <c r="A12" s="130"/>
      <c r="B12" s="131"/>
      <c r="C12" s="1188" t="s">
        <v>33</v>
      </c>
      <c r="D12" s="1189"/>
      <c r="E12" s="555"/>
      <c r="F12" s="704">
        <f>ROUND(IF(E6&gt;0,E12/E6*100,0),2)</f>
        <v>0</v>
      </c>
      <c r="G12" s="268"/>
      <c r="H12" s="268"/>
    </row>
    <row r="13" spans="1:8" ht="12.75">
      <c r="A13" s="130"/>
      <c r="B13" s="131"/>
      <c r="C13" s="1161" t="s">
        <v>34</v>
      </c>
      <c r="D13" s="1162"/>
      <c r="E13" s="135"/>
      <c r="F13" s="47"/>
      <c r="G13" s="268"/>
      <c r="H13" s="268"/>
    </row>
    <row r="14" spans="1:8" ht="12.75">
      <c r="A14" s="130"/>
      <c r="B14" s="131"/>
      <c r="C14" s="1188" t="s">
        <v>36</v>
      </c>
      <c r="D14" s="1189"/>
      <c r="E14" s="555"/>
      <c r="F14" s="704">
        <f>ROUND(IF(E6&gt;0,E14/E6*100,0),2)</f>
        <v>0</v>
      </c>
      <c r="G14" s="268"/>
      <c r="H14" s="268"/>
    </row>
    <row r="15" spans="1:8" ht="12.75">
      <c r="A15" s="130"/>
      <c r="B15" s="131"/>
      <c r="C15" s="1188" t="s">
        <v>35</v>
      </c>
      <c r="D15" s="1189"/>
      <c r="E15" s="555"/>
      <c r="F15" s="704">
        <f>ROUND(IF(E6&gt;0,E15/E6*100,0),2)</f>
        <v>0</v>
      </c>
      <c r="G15" s="268"/>
      <c r="H15" s="268"/>
    </row>
    <row r="16" spans="1:8" ht="12.75">
      <c r="A16" s="130"/>
      <c r="B16" s="131"/>
      <c r="C16" s="1188" t="s">
        <v>13</v>
      </c>
      <c r="D16" s="1189"/>
      <c r="E16" s="555"/>
      <c r="F16" s="704">
        <f>ROUND(IF(E6&gt;0,E16/E6*100,0),2)</f>
        <v>0</v>
      </c>
      <c r="G16" s="268"/>
      <c r="H16" s="268"/>
    </row>
    <row r="17" spans="1:8" ht="12.75">
      <c r="A17" s="130"/>
      <c r="B17" s="131"/>
      <c r="C17" s="1188" t="s">
        <v>14</v>
      </c>
      <c r="D17" s="1189"/>
      <c r="E17" s="555"/>
      <c r="F17" s="704">
        <f>ROUND(IF(E6&gt;0,E17/E6*100,0),2)</f>
        <v>0</v>
      </c>
      <c r="G17" s="268"/>
      <c r="H17" s="268"/>
    </row>
    <row r="18" spans="1:8" ht="12.75">
      <c r="A18" s="130"/>
      <c r="B18" s="1188" t="s">
        <v>238</v>
      </c>
      <c r="C18" s="1188"/>
      <c r="D18" s="1189"/>
      <c r="E18" s="555">
        <v>9</v>
      </c>
      <c r="F18" s="704">
        <f>ROUND(IF(E6&gt;0,E18/E6*100,0),2)</f>
        <v>50</v>
      </c>
      <c r="G18" s="268"/>
      <c r="H18" s="268"/>
    </row>
    <row r="19" spans="1:8" ht="13.5" thickBot="1">
      <c r="A19" s="1192"/>
      <c r="B19" s="1193"/>
      <c r="C19" s="1193"/>
      <c r="D19" s="1194"/>
      <c r="E19" s="137"/>
      <c r="F19" s="138"/>
      <c r="G19" s="268"/>
      <c r="H19" s="268"/>
    </row>
    <row r="20" spans="1:8" ht="13.5" thickTop="1">
      <c r="A20" s="1165" t="s">
        <v>17</v>
      </c>
      <c r="B20" s="1166"/>
      <c r="C20" s="1166"/>
      <c r="D20" s="1167"/>
      <c r="E20" s="127"/>
      <c r="F20" s="128"/>
      <c r="G20" s="268"/>
      <c r="H20" s="268"/>
    </row>
    <row r="21" spans="1:8" ht="12.75">
      <c r="A21" s="130"/>
      <c r="B21" s="1188" t="s">
        <v>37</v>
      </c>
      <c r="C21" s="1188"/>
      <c r="D21" s="1189"/>
      <c r="E21" s="555">
        <v>6</v>
      </c>
      <c r="F21" s="704">
        <f>ROUND(IF(E6&gt;0,E21/E6*100,0),2)</f>
        <v>33.33</v>
      </c>
      <c r="G21" s="268"/>
      <c r="H21" s="268"/>
    </row>
    <row r="22" spans="1:8" ht="12.75">
      <c r="A22" s="130"/>
      <c r="B22" s="1188" t="s">
        <v>20</v>
      </c>
      <c r="C22" s="1188"/>
      <c r="D22" s="1189"/>
      <c r="E22" s="555">
        <v>2</v>
      </c>
      <c r="F22" s="704">
        <f>ROUND(IF(E6&gt;0,E22/E6*100,0),2)</f>
        <v>11.11</v>
      </c>
      <c r="G22" s="268"/>
      <c r="H22" s="268"/>
    </row>
    <row r="23" spans="1:8" ht="12.75">
      <c r="A23" s="130"/>
      <c r="B23" s="1188" t="s">
        <v>21</v>
      </c>
      <c r="C23" s="1188"/>
      <c r="D23" s="1189"/>
      <c r="E23" s="555"/>
      <c r="F23" s="704">
        <f>ROUND(IF(E6&gt;0,E23/E6*100,0),2)</f>
        <v>0</v>
      </c>
      <c r="G23" s="268"/>
      <c r="H23" s="268"/>
    </row>
    <row r="24" spans="1:8" ht="12.75">
      <c r="A24" s="130"/>
      <c r="B24" s="1188" t="s">
        <v>22</v>
      </c>
      <c r="C24" s="1188"/>
      <c r="D24" s="1189"/>
      <c r="E24" s="555">
        <v>10</v>
      </c>
      <c r="F24" s="704">
        <f>ROUND(IF(E6&gt;0,E24/E6*100,0),2)</f>
        <v>55.56</v>
      </c>
      <c r="G24" s="268"/>
      <c r="H24" s="268"/>
    </row>
    <row r="25" spans="1:8" ht="12.75">
      <c r="A25" s="130"/>
      <c r="B25" s="1188" t="s">
        <v>23</v>
      </c>
      <c r="C25" s="1188"/>
      <c r="D25" s="1189"/>
      <c r="E25" s="555"/>
      <c r="F25" s="704">
        <f>ROUND(IF(E6&gt;0,E25/E6*100,0),2)</f>
        <v>0</v>
      </c>
      <c r="G25" s="268"/>
      <c r="H25" s="268"/>
    </row>
    <row r="26" spans="1:8" ht="12.75">
      <c r="A26" s="130"/>
      <c r="B26" s="1188" t="s">
        <v>38</v>
      </c>
      <c r="C26" s="1188"/>
      <c r="D26" s="1189"/>
      <c r="E26" s="555"/>
      <c r="F26" s="704">
        <f>ROUND(IF(E6&gt;0,E26/E6*100,0),2)</f>
        <v>0</v>
      </c>
      <c r="G26" s="268"/>
      <c r="H26" s="268"/>
    </row>
    <row r="27" spans="1:8" ht="12.75">
      <c r="A27" s="130"/>
      <c r="B27" s="1188" t="s">
        <v>24</v>
      </c>
      <c r="C27" s="1188"/>
      <c r="D27" s="1189"/>
      <c r="E27" s="555"/>
      <c r="F27" s="704">
        <f>ROUND(IF(E6&gt;0,E27/E6*100,0),2)</f>
        <v>0</v>
      </c>
      <c r="G27" s="268"/>
      <c r="H27" s="268"/>
    </row>
    <row r="28" spans="1:8" ht="13.5" thickBot="1">
      <c r="A28" s="1192"/>
      <c r="B28" s="1193"/>
      <c r="C28" s="1193"/>
      <c r="D28" s="1194"/>
      <c r="E28" s="137"/>
      <c r="F28" s="138"/>
      <c r="G28" s="268"/>
      <c r="H28" s="268"/>
    </row>
    <row r="29" spans="1:8" ht="25.5" customHeight="1" thickTop="1">
      <c r="A29" s="1171" t="s">
        <v>239</v>
      </c>
      <c r="B29" s="1172"/>
      <c r="C29" s="1172"/>
      <c r="D29" s="1173"/>
      <c r="E29" s="551">
        <v>7</v>
      </c>
      <c r="F29" s="708">
        <f>ROUND(IF('Табл.20'!B21&gt;0,E29/'Табл.20'!B21*100,0),2)</f>
        <v>18.42</v>
      </c>
      <c r="G29" s="268"/>
      <c r="H29" s="268"/>
    </row>
    <row r="30" spans="1:8" ht="12.75">
      <c r="A30" s="1160" t="s">
        <v>39</v>
      </c>
      <c r="B30" s="1161"/>
      <c r="C30" s="1161"/>
      <c r="D30" s="1162"/>
      <c r="E30" s="135"/>
      <c r="F30" s="47"/>
      <c r="G30" s="268"/>
      <c r="H30" s="268"/>
    </row>
    <row r="31" spans="1:8" ht="12.75">
      <c r="A31" s="130"/>
      <c r="B31" s="1188" t="s">
        <v>26</v>
      </c>
      <c r="C31" s="1188"/>
      <c r="D31" s="1189"/>
      <c r="E31" s="555"/>
      <c r="F31" s="704">
        <f>ROUND(IF(E29&gt;0,E31/E29*100,0),2)</f>
        <v>0</v>
      </c>
      <c r="G31" s="268"/>
      <c r="H31" s="268"/>
    </row>
    <row r="32" spans="1:8" ht="12.75">
      <c r="A32" s="130"/>
      <c r="B32" s="1188" t="s">
        <v>27</v>
      </c>
      <c r="C32" s="1188"/>
      <c r="D32" s="1189"/>
      <c r="E32" s="555"/>
      <c r="F32" s="704">
        <f>ROUND(IF(E29&gt;0,E32/E29*100,0),2)</f>
        <v>0</v>
      </c>
      <c r="G32" s="268"/>
      <c r="H32" s="268"/>
    </row>
    <row r="33" spans="1:6" s="297" customFormat="1" ht="12.75" customHeight="1">
      <c r="A33" s="130"/>
      <c r="B33" s="1188" t="s">
        <v>32</v>
      </c>
      <c r="C33" s="1188"/>
      <c r="D33" s="1189"/>
      <c r="E33" s="555">
        <v>7</v>
      </c>
      <c r="F33" s="704">
        <f>ROUND(IF(E29&gt;0,E33/E29*100,0),2)</f>
        <v>100</v>
      </c>
    </row>
    <row r="34" spans="1:8" ht="12.75">
      <c r="A34" s="130"/>
      <c r="B34" s="1188" t="s">
        <v>28</v>
      </c>
      <c r="C34" s="1188"/>
      <c r="D34" s="1189"/>
      <c r="E34" s="555"/>
      <c r="F34" s="704">
        <f>ROUND(IF(E29&gt;0,E34/E29*100,0),2)</f>
        <v>0</v>
      </c>
      <c r="G34" s="268"/>
      <c r="H34" s="268"/>
    </row>
    <row r="35" spans="1:8" ht="12.75">
      <c r="A35" s="130"/>
      <c r="B35" s="1188" t="s">
        <v>29</v>
      </c>
      <c r="C35" s="1188"/>
      <c r="D35" s="1189"/>
      <c r="E35" s="555"/>
      <c r="F35" s="704">
        <f>ROUND(IF(E29&gt;0,E35/E29*100,0),2)</f>
        <v>0</v>
      </c>
      <c r="G35" s="268"/>
      <c r="H35" s="268"/>
    </row>
    <row r="36" spans="1:8" ht="13.5" thickBot="1">
      <c r="A36" s="132"/>
      <c r="B36" s="1190" t="s">
        <v>30</v>
      </c>
      <c r="C36" s="1190"/>
      <c r="D36" s="1191"/>
      <c r="E36" s="562"/>
      <c r="F36" s="706">
        <f>ROUND(IF(E29&gt;0,E36/E29*100,0),2)</f>
        <v>0</v>
      </c>
      <c r="G36" s="268"/>
      <c r="H36" s="268"/>
    </row>
    <row r="37" spans="4:8" ht="27" customHeight="1" thickBot="1">
      <c r="D37" s="298"/>
      <c r="E37" s="298"/>
      <c r="F37" s="298"/>
      <c r="G37" s="298"/>
      <c r="H37" s="298"/>
    </row>
    <row r="38" spans="1:6" s="139" customFormat="1" ht="51" customHeight="1" thickBot="1">
      <c r="A38" s="1152" t="s">
        <v>41</v>
      </c>
      <c r="B38" s="1152"/>
      <c r="C38" s="1153"/>
      <c r="D38" s="1183" t="str">
        <f>CONCATENATE(IF(OR('Табл.2'!L7&gt;0,'Табл.2'!L9&gt;0,'Табл.2'!L10&gt;0),"рус.язык ",""),IF(OR('Табл.2'!L8&gt;0,'Табл.2'!L11&gt;0,'Табл.2'!L12&gt;0),"математика",""))</f>
        <v>математика</v>
      </c>
      <c r="E38" s="1184"/>
      <c r="F38" s="1185"/>
    </row>
    <row r="39" ht="22.5" customHeight="1" thickBot="1"/>
    <row r="40" spans="1:6" s="139" customFormat="1" ht="51" customHeight="1" thickBot="1">
      <c r="A40" s="1152" t="s">
        <v>170</v>
      </c>
      <c r="B40" s="1152"/>
      <c r="C40" s="1153"/>
      <c r="D40" s="1195"/>
      <c r="E40" s="1196"/>
      <c r="F40" s="1197"/>
    </row>
    <row r="41" ht="12.75">
      <c r="C41" s="299"/>
    </row>
    <row r="44" spans="3:8" s="139" customFormat="1" ht="15">
      <c r="C44" s="294" t="s">
        <v>7</v>
      </c>
      <c r="D44" s="140"/>
      <c r="E44" s="1159" t="str">
        <f>'Осн.сведения'!D4</f>
        <v>Винник Ирина Ивановна</v>
      </c>
      <c r="F44" s="1159"/>
      <c r="G44" s="296"/>
      <c r="H44" s="295"/>
    </row>
  </sheetData>
  <sheetProtection password="CCE7" sheet="1" objects="1" scenarios="1"/>
  <mergeCells count="40">
    <mergeCell ref="B8:D8"/>
    <mergeCell ref="B9:D9"/>
    <mergeCell ref="B10:D10"/>
    <mergeCell ref="C11:D11"/>
    <mergeCell ref="B18:D18"/>
    <mergeCell ref="A19:D19"/>
    <mergeCell ref="C16:D16"/>
    <mergeCell ref="C17:D17"/>
    <mergeCell ref="C14:D14"/>
    <mergeCell ref="C15:D15"/>
    <mergeCell ref="B24:D24"/>
    <mergeCell ref="B25:D25"/>
    <mergeCell ref="B33:D33"/>
    <mergeCell ref="B34:D34"/>
    <mergeCell ref="A1:F1"/>
    <mergeCell ref="A2:F2"/>
    <mergeCell ref="A4:D5"/>
    <mergeCell ref="E4:F4"/>
    <mergeCell ref="A6:D6"/>
    <mergeCell ref="A7:D7"/>
    <mergeCell ref="A38:C38"/>
    <mergeCell ref="A40:C40"/>
    <mergeCell ref="B26:D26"/>
    <mergeCell ref="B27:D27"/>
    <mergeCell ref="C12:D12"/>
    <mergeCell ref="C13:D13"/>
    <mergeCell ref="A20:D20"/>
    <mergeCell ref="B21:D21"/>
    <mergeCell ref="B22:D22"/>
    <mergeCell ref="B23:D23"/>
    <mergeCell ref="B35:D35"/>
    <mergeCell ref="B36:D36"/>
    <mergeCell ref="E44:F44"/>
    <mergeCell ref="A28:D28"/>
    <mergeCell ref="A29:D29"/>
    <mergeCell ref="A30:D30"/>
    <mergeCell ref="B31:D31"/>
    <mergeCell ref="B32:D32"/>
    <mergeCell ref="D38:F38"/>
    <mergeCell ref="D40:F40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7"/>
  <dimension ref="A1:D25"/>
  <sheetViews>
    <sheetView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2" sqref="D22"/>
    </sheetView>
  </sheetViews>
  <sheetFormatPr defaultColWidth="9.00390625" defaultRowHeight="12.75"/>
  <cols>
    <col min="1" max="1" width="12.125" style="0" customWidth="1"/>
    <col min="2" max="2" width="21.625" style="0" customWidth="1"/>
    <col min="3" max="3" width="25.375" style="0" customWidth="1"/>
    <col min="4" max="4" width="27.75390625" style="0" customWidth="1"/>
  </cols>
  <sheetData>
    <row r="1" spans="1:4" ht="18">
      <c r="A1" s="1203" t="s">
        <v>176</v>
      </c>
      <c r="B1" s="1203"/>
      <c r="C1" s="1203"/>
      <c r="D1" s="1203"/>
    </row>
    <row r="2" spans="1:4" ht="15.75">
      <c r="A2" s="1204" t="str">
        <f>CONCATENATE('Осн.сведения'!D5," / ",'Осн.сведения'!F5," учебный год")</f>
        <v>2012 / 2013 учебный год</v>
      </c>
      <c r="B2" s="1204"/>
      <c r="C2" s="1204"/>
      <c r="D2" s="1204"/>
    </row>
    <row r="3" spans="1:4" ht="15.75">
      <c r="A3" s="1205" t="str">
        <f>'Осн.сведения'!D3</f>
        <v>ВСОШ №2</v>
      </c>
      <c r="B3" s="1205"/>
      <c r="C3" s="1205"/>
      <c r="D3" s="1205"/>
    </row>
    <row r="4" ht="12.75">
      <c r="C4" s="5"/>
    </row>
    <row r="5" ht="12.75">
      <c r="D5" s="6" t="s">
        <v>409</v>
      </c>
    </row>
    <row r="6" ht="7.5" customHeight="1" thickBot="1"/>
    <row r="7" spans="1:4" ht="15" customHeight="1">
      <c r="A7" s="1201" t="s">
        <v>45</v>
      </c>
      <c r="B7" s="14" t="s">
        <v>95</v>
      </c>
      <c r="C7" s="14" t="s">
        <v>43</v>
      </c>
      <c r="D7" s="14" t="s">
        <v>164</v>
      </c>
    </row>
    <row r="8" spans="1:4" ht="15" customHeight="1" thickBot="1">
      <c r="A8" s="1202"/>
      <c r="B8" s="15" t="s">
        <v>0</v>
      </c>
      <c r="C8" s="15" t="s">
        <v>0</v>
      </c>
      <c r="D8" s="15" t="s">
        <v>0</v>
      </c>
    </row>
    <row r="9" spans="1:4" ht="18" customHeight="1">
      <c r="A9" s="10">
        <v>1</v>
      </c>
      <c r="B9" s="709"/>
      <c r="C9" s="709"/>
      <c r="D9" s="709"/>
    </row>
    <row r="10" spans="1:4" ht="18" customHeight="1">
      <c r="A10" s="11">
        <v>2</v>
      </c>
      <c r="B10" s="710"/>
      <c r="C10" s="710"/>
      <c r="D10" s="710"/>
    </row>
    <row r="11" spans="1:4" ht="18" customHeight="1">
      <c r="A11" s="11">
        <v>3</v>
      </c>
      <c r="B11" s="710"/>
      <c r="C11" s="710"/>
      <c r="D11" s="710"/>
    </row>
    <row r="12" spans="1:4" ht="18" customHeight="1">
      <c r="A12" s="11">
        <v>4</v>
      </c>
      <c r="B12" s="710"/>
      <c r="C12" s="710"/>
      <c r="D12" s="710"/>
    </row>
    <row r="13" spans="1:4" ht="18" customHeight="1">
      <c r="A13" s="11">
        <v>5</v>
      </c>
      <c r="B13" s="710">
        <v>3</v>
      </c>
      <c r="C13" s="710"/>
      <c r="D13" s="710"/>
    </row>
    <row r="14" spans="1:4" ht="18" customHeight="1">
      <c r="A14" s="11">
        <v>6</v>
      </c>
      <c r="B14" s="710">
        <v>9</v>
      </c>
      <c r="C14" s="710"/>
      <c r="D14" s="710"/>
    </row>
    <row r="15" spans="1:4" ht="18" customHeight="1">
      <c r="A15" s="11">
        <v>7</v>
      </c>
      <c r="B15" s="710">
        <v>1</v>
      </c>
      <c r="C15" s="710"/>
      <c r="D15" s="710"/>
    </row>
    <row r="16" spans="1:4" ht="18" customHeight="1">
      <c r="A16" s="11">
        <v>8</v>
      </c>
      <c r="B16" s="710">
        <v>2</v>
      </c>
      <c r="C16" s="710"/>
      <c r="D16" s="710">
        <v>1</v>
      </c>
    </row>
    <row r="17" spans="1:4" ht="18" customHeight="1">
      <c r="A17" s="12">
        <v>9</v>
      </c>
      <c r="B17" s="710"/>
      <c r="C17" s="710"/>
      <c r="D17" s="710">
        <v>3</v>
      </c>
    </row>
    <row r="18" spans="1:4" ht="18" customHeight="1">
      <c r="A18" s="11">
        <v>10</v>
      </c>
      <c r="B18" s="710">
        <v>6</v>
      </c>
      <c r="C18" s="710"/>
      <c r="D18" s="710">
        <v>2</v>
      </c>
    </row>
    <row r="19" spans="1:4" ht="18" customHeight="1">
      <c r="A19" s="118">
        <v>11</v>
      </c>
      <c r="B19" s="711">
        <v>2</v>
      </c>
      <c r="C19" s="711"/>
      <c r="D19" s="711">
        <v>1</v>
      </c>
    </row>
    <row r="20" spans="1:4" ht="18" customHeight="1" thickBot="1">
      <c r="A20" s="13">
        <v>12</v>
      </c>
      <c r="B20" s="712"/>
      <c r="C20" s="712"/>
      <c r="D20" s="712">
        <v>1</v>
      </c>
    </row>
    <row r="25" spans="2:4" ht="15">
      <c r="B25" s="91" t="s">
        <v>7</v>
      </c>
      <c r="C25" s="42"/>
      <c r="D25" s="142" t="str">
        <f>'Осн.сведения'!D4</f>
        <v>Винник Ирина Ивановна</v>
      </c>
    </row>
  </sheetData>
  <sheetProtection password="CCE7" sheet="1" objects="1" scenarios="1"/>
  <mergeCells count="4">
    <mergeCell ref="A7:A8"/>
    <mergeCell ref="A1:D1"/>
    <mergeCell ref="A2:D2"/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8"/>
  <dimension ref="A1:J52"/>
  <sheetViews>
    <sheetView showZeros="0" zoomScalePageLayoutView="0" workbookViewId="0" topLeftCell="A1">
      <pane ySplit="7" topLeftCell="A3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9.875" style="63" customWidth="1"/>
    <col min="2" max="2" width="15.125" style="63" customWidth="1"/>
    <col min="3" max="3" width="6.25390625" style="63" customWidth="1"/>
    <col min="4" max="4" width="7.875" style="63" customWidth="1"/>
    <col min="5" max="5" width="7.625" style="63" customWidth="1"/>
    <col min="6" max="6" width="8.75390625" style="63" customWidth="1"/>
    <col min="7" max="7" width="9.375" style="63" customWidth="1"/>
    <col min="8" max="8" width="8.75390625" style="63" customWidth="1"/>
    <col min="9" max="9" width="9.625" style="63" customWidth="1"/>
    <col min="10" max="16384" width="9.125" style="63" customWidth="1"/>
  </cols>
  <sheetData>
    <row r="1" spans="1:9" ht="18">
      <c r="A1" s="1211" t="s">
        <v>101</v>
      </c>
      <c r="B1" s="1211"/>
      <c r="C1" s="1211"/>
      <c r="D1" s="1211"/>
      <c r="E1" s="1211"/>
      <c r="F1" s="1211"/>
      <c r="G1" s="1211"/>
      <c r="H1" s="1211"/>
      <c r="I1" s="1211"/>
    </row>
    <row r="2" spans="1:9" ht="15.75">
      <c r="A2" s="1212" t="str">
        <f>'Осн.сведения'!D3</f>
        <v>ВСОШ №2</v>
      </c>
      <c r="B2" s="1212"/>
      <c r="C2" s="1212"/>
      <c r="D2" s="1212"/>
      <c r="E2" s="1212"/>
      <c r="F2" s="1212"/>
      <c r="G2" s="1212"/>
      <c r="H2" s="1212"/>
      <c r="I2" s="1212"/>
    </row>
    <row r="3" spans="1:9" ht="15.75">
      <c r="A3" s="1212" t="str">
        <f>CONCATENATE("за ",'Осн.сведения'!D5," / ",'Осн.сведения'!F5," учебный год")</f>
        <v>за 2012 / 2013 учебный год</v>
      </c>
      <c r="B3" s="1212"/>
      <c r="C3" s="1212"/>
      <c r="D3" s="1212"/>
      <c r="E3" s="1212"/>
      <c r="F3" s="1212"/>
      <c r="G3" s="1212"/>
      <c r="H3" s="1212"/>
      <c r="I3" s="1212"/>
    </row>
    <row r="4" spans="1:9" ht="9.75" customHeight="1">
      <c r="A4" s="65"/>
      <c r="B4" s="65"/>
      <c r="C4" s="65"/>
      <c r="D4" s="65"/>
      <c r="E4" s="65"/>
      <c r="F4" s="65"/>
      <c r="G4" s="65"/>
      <c r="H4" s="65"/>
      <c r="I4" s="1"/>
    </row>
    <row r="5" spans="1:9" ht="13.5" thickBot="1">
      <c r="A5" s="1"/>
      <c r="B5" s="1"/>
      <c r="C5" s="1"/>
      <c r="D5" s="1"/>
      <c r="E5" s="1"/>
      <c r="F5" s="1"/>
      <c r="G5" s="1"/>
      <c r="H5" s="1210" t="s">
        <v>236</v>
      </c>
      <c r="I5" s="1210"/>
    </row>
    <row r="6" spans="1:9" ht="36" customHeight="1">
      <c r="A6" s="1214" t="s">
        <v>44</v>
      </c>
      <c r="B6" s="1206" t="s">
        <v>2</v>
      </c>
      <c r="C6" s="1206" t="s">
        <v>45</v>
      </c>
      <c r="D6" s="1206" t="s">
        <v>97</v>
      </c>
      <c r="E6" s="1206" t="s">
        <v>162</v>
      </c>
      <c r="F6" s="1206" t="s">
        <v>48</v>
      </c>
      <c r="G6" s="1206"/>
      <c r="H6" s="1206" t="s">
        <v>46</v>
      </c>
      <c r="I6" s="1207"/>
    </row>
    <row r="7" spans="1:9" ht="34.5" thickBot="1">
      <c r="A7" s="1215"/>
      <c r="B7" s="1208"/>
      <c r="C7" s="1208"/>
      <c r="D7" s="1208"/>
      <c r="E7" s="1208"/>
      <c r="F7" s="67" t="s">
        <v>49</v>
      </c>
      <c r="G7" s="67" t="s">
        <v>47</v>
      </c>
      <c r="H7" s="67" t="s">
        <v>49</v>
      </c>
      <c r="I7" s="62" t="s">
        <v>47</v>
      </c>
    </row>
    <row r="8" spans="1:10" ht="25.5" customHeight="1">
      <c r="A8" s="713" t="s">
        <v>431</v>
      </c>
      <c r="B8" s="714" t="s">
        <v>270</v>
      </c>
      <c r="C8" s="715" t="s">
        <v>439</v>
      </c>
      <c r="D8" s="716">
        <v>70</v>
      </c>
      <c r="E8" s="716">
        <v>57</v>
      </c>
      <c r="F8" s="716"/>
      <c r="G8" s="716"/>
      <c r="H8" s="716">
        <v>3</v>
      </c>
      <c r="I8" s="717">
        <v>3</v>
      </c>
      <c r="J8" s="92"/>
    </row>
    <row r="9" spans="1:10" ht="25.5" customHeight="1">
      <c r="A9" s="718" t="s">
        <v>431</v>
      </c>
      <c r="B9" s="719" t="s">
        <v>433</v>
      </c>
      <c r="C9" s="720" t="s">
        <v>439</v>
      </c>
      <c r="D9" s="721">
        <v>70</v>
      </c>
      <c r="E9" s="721">
        <v>57</v>
      </c>
      <c r="F9" s="721"/>
      <c r="G9" s="721"/>
      <c r="H9" s="721">
        <v>3</v>
      </c>
      <c r="I9" s="722">
        <v>3</v>
      </c>
      <c r="J9" s="92"/>
    </row>
    <row r="10" spans="1:10" ht="25.5" customHeight="1">
      <c r="A10" s="718" t="s">
        <v>443</v>
      </c>
      <c r="B10" s="719" t="s">
        <v>270</v>
      </c>
      <c r="C10" s="720" t="s">
        <v>440</v>
      </c>
      <c r="D10" s="721">
        <v>70</v>
      </c>
      <c r="E10" s="721">
        <v>66</v>
      </c>
      <c r="F10" s="721"/>
      <c r="G10" s="721"/>
      <c r="H10" s="721">
        <v>3</v>
      </c>
      <c r="I10" s="722">
        <v>3</v>
      </c>
      <c r="J10" s="92"/>
    </row>
    <row r="11" spans="1:10" ht="25.5" customHeight="1">
      <c r="A11" s="718" t="s">
        <v>443</v>
      </c>
      <c r="B11" s="719" t="s">
        <v>433</v>
      </c>
      <c r="C11" s="720" t="s">
        <v>440</v>
      </c>
      <c r="D11" s="721">
        <v>70</v>
      </c>
      <c r="E11" s="721">
        <v>68</v>
      </c>
      <c r="F11" s="721"/>
      <c r="G11" s="721"/>
      <c r="H11" s="721">
        <v>3</v>
      </c>
      <c r="I11" s="722">
        <v>3</v>
      </c>
      <c r="J11" s="92"/>
    </row>
    <row r="12" spans="1:10" ht="25.5" customHeight="1">
      <c r="A12" s="718" t="s">
        <v>443</v>
      </c>
      <c r="B12" s="719" t="s">
        <v>270</v>
      </c>
      <c r="C12" s="720" t="s">
        <v>441</v>
      </c>
      <c r="D12" s="721">
        <v>70</v>
      </c>
      <c r="E12" s="721">
        <v>67</v>
      </c>
      <c r="F12" s="721"/>
      <c r="G12" s="721"/>
      <c r="H12" s="721">
        <v>3</v>
      </c>
      <c r="I12" s="722">
        <v>3</v>
      </c>
      <c r="J12" s="92"/>
    </row>
    <row r="13" spans="1:10" ht="25.5" customHeight="1">
      <c r="A13" s="718" t="s">
        <v>443</v>
      </c>
      <c r="B13" s="719" t="s">
        <v>433</v>
      </c>
      <c r="C13" s="720" t="s">
        <v>441</v>
      </c>
      <c r="D13" s="721">
        <v>70</v>
      </c>
      <c r="E13" s="721">
        <v>69</v>
      </c>
      <c r="F13" s="721"/>
      <c r="G13" s="721"/>
      <c r="H13" s="721">
        <v>3</v>
      </c>
      <c r="I13" s="722">
        <v>3</v>
      </c>
      <c r="J13" s="92"/>
    </row>
    <row r="14" spans="1:10" ht="25.5" customHeight="1">
      <c r="A14" s="718" t="s">
        <v>434</v>
      </c>
      <c r="B14" s="719" t="s">
        <v>270</v>
      </c>
      <c r="C14" s="720" t="s">
        <v>442</v>
      </c>
      <c r="D14" s="721">
        <v>70</v>
      </c>
      <c r="E14" s="721">
        <v>66</v>
      </c>
      <c r="F14" s="721"/>
      <c r="G14" s="721"/>
      <c r="H14" s="721">
        <v>3</v>
      </c>
      <c r="I14" s="722">
        <v>3</v>
      </c>
      <c r="J14" s="92"/>
    </row>
    <row r="15" spans="1:10" ht="25.5" customHeight="1">
      <c r="A15" s="718" t="s">
        <v>434</v>
      </c>
      <c r="B15" s="719" t="s">
        <v>433</v>
      </c>
      <c r="C15" s="720" t="s">
        <v>442</v>
      </c>
      <c r="D15" s="721">
        <v>70</v>
      </c>
      <c r="E15" s="721">
        <v>66</v>
      </c>
      <c r="F15" s="721"/>
      <c r="G15" s="721"/>
      <c r="H15" s="721">
        <v>3</v>
      </c>
      <c r="I15" s="722">
        <v>3</v>
      </c>
      <c r="J15" s="92"/>
    </row>
    <row r="16" spans="1:10" ht="25.5" customHeight="1">
      <c r="A16" s="718" t="s">
        <v>436</v>
      </c>
      <c r="B16" s="719" t="s">
        <v>424</v>
      </c>
      <c r="C16" s="720" t="s">
        <v>439</v>
      </c>
      <c r="D16" s="721">
        <v>35</v>
      </c>
      <c r="E16" s="721">
        <v>35</v>
      </c>
      <c r="F16" s="721"/>
      <c r="G16" s="721"/>
      <c r="H16" s="721">
        <v>2</v>
      </c>
      <c r="I16" s="722">
        <v>2</v>
      </c>
      <c r="J16" s="92"/>
    </row>
    <row r="17" spans="1:10" ht="25.5" customHeight="1">
      <c r="A17" s="718" t="s">
        <v>436</v>
      </c>
      <c r="B17" s="719" t="s">
        <v>438</v>
      </c>
      <c r="C17" s="720" t="s">
        <v>440</v>
      </c>
      <c r="D17" s="721">
        <v>35</v>
      </c>
      <c r="E17" s="721">
        <v>32</v>
      </c>
      <c r="F17" s="721"/>
      <c r="G17" s="721"/>
      <c r="H17" s="721">
        <v>2</v>
      </c>
      <c r="I17" s="722">
        <v>2</v>
      </c>
      <c r="J17" s="92"/>
    </row>
    <row r="18" spans="1:10" ht="25.5" customHeight="1">
      <c r="A18" s="718" t="s">
        <v>436</v>
      </c>
      <c r="B18" s="719" t="s">
        <v>424</v>
      </c>
      <c r="C18" s="720" t="s">
        <v>442</v>
      </c>
      <c r="D18" s="721">
        <v>35</v>
      </c>
      <c r="E18" s="721">
        <v>32</v>
      </c>
      <c r="F18" s="721"/>
      <c r="G18" s="721"/>
      <c r="H18" s="721">
        <v>2</v>
      </c>
      <c r="I18" s="722">
        <v>2</v>
      </c>
      <c r="J18" s="92"/>
    </row>
    <row r="19" spans="1:10" ht="25.5" customHeight="1">
      <c r="A19" s="718" t="s">
        <v>436</v>
      </c>
      <c r="B19" s="719" t="s">
        <v>438</v>
      </c>
      <c r="C19" s="720" t="s">
        <v>441</v>
      </c>
      <c r="D19" s="721">
        <v>35</v>
      </c>
      <c r="E19" s="721">
        <v>32</v>
      </c>
      <c r="F19" s="721"/>
      <c r="G19" s="721"/>
      <c r="H19" s="721">
        <v>2</v>
      </c>
      <c r="I19" s="722">
        <v>2</v>
      </c>
      <c r="J19" s="92"/>
    </row>
    <row r="20" spans="1:10" ht="25.5" customHeight="1">
      <c r="A20" s="718" t="s">
        <v>437</v>
      </c>
      <c r="B20" s="719" t="s">
        <v>435</v>
      </c>
      <c r="C20" s="720" t="s">
        <v>439</v>
      </c>
      <c r="D20" s="721">
        <v>105</v>
      </c>
      <c r="E20" s="721">
        <v>76</v>
      </c>
      <c r="F20" s="721"/>
      <c r="G20" s="721"/>
      <c r="H20" s="721">
        <v>6</v>
      </c>
      <c r="I20" s="722">
        <v>6</v>
      </c>
      <c r="J20" s="92"/>
    </row>
    <row r="21" spans="1:10" ht="25.5" customHeight="1">
      <c r="A21" s="718" t="s">
        <v>437</v>
      </c>
      <c r="B21" s="719" t="s">
        <v>435</v>
      </c>
      <c r="C21" s="720" t="s">
        <v>440</v>
      </c>
      <c r="D21" s="721">
        <v>105</v>
      </c>
      <c r="E21" s="721">
        <v>77</v>
      </c>
      <c r="F21" s="721"/>
      <c r="G21" s="721"/>
      <c r="H21" s="721">
        <v>6</v>
      </c>
      <c r="I21" s="722">
        <v>6</v>
      </c>
      <c r="J21" s="92"/>
    </row>
    <row r="22" spans="1:10" ht="25.5" customHeight="1">
      <c r="A22" s="718" t="s">
        <v>437</v>
      </c>
      <c r="B22" s="719" t="s">
        <v>435</v>
      </c>
      <c r="C22" s="720" t="s">
        <v>442</v>
      </c>
      <c r="D22" s="721">
        <v>105</v>
      </c>
      <c r="E22" s="721">
        <v>76</v>
      </c>
      <c r="F22" s="721"/>
      <c r="G22" s="721"/>
      <c r="H22" s="721">
        <v>6</v>
      </c>
      <c r="I22" s="722">
        <v>6</v>
      </c>
      <c r="J22" s="92"/>
    </row>
    <row r="23" spans="1:10" ht="25.5" customHeight="1">
      <c r="A23" s="718" t="s">
        <v>437</v>
      </c>
      <c r="B23" s="719" t="s">
        <v>435</v>
      </c>
      <c r="C23" s="720" t="s">
        <v>441</v>
      </c>
      <c r="D23" s="721">
        <v>105</v>
      </c>
      <c r="E23" s="721">
        <v>77</v>
      </c>
      <c r="F23" s="721"/>
      <c r="G23" s="721"/>
      <c r="H23" s="721">
        <v>6</v>
      </c>
      <c r="I23" s="722">
        <v>6</v>
      </c>
      <c r="J23" s="92"/>
    </row>
    <row r="24" spans="1:10" ht="25.5" customHeight="1">
      <c r="A24" s="718" t="s">
        <v>444</v>
      </c>
      <c r="B24" s="719" t="s">
        <v>445</v>
      </c>
      <c r="C24" s="720" t="s">
        <v>439</v>
      </c>
      <c r="D24" s="721">
        <v>35</v>
      </c>
      <c r="E24" s="721">
        <v>30</v>
      </c>
      <c r="F24" s="721"/>
      <c r="G24" s="721"/>
      <c r="H24" s="721">
        <v>2</v>
      </c>
      <c r="I24" s="722">
        <v>2</v>
      </c>
      <c r="J24" s="92"/>
    </row>
    <row r="25" spans="1:10" ht="25.5" customHeight="1">
      <c r="A25" s="718" t="s">
        <v>444</v>
      </c>
      <c r="B25" s="719" t="s">
        <v>446</v>
      </c>
      <c r="C25" s="720" t="s">
        <v>439</v>
      </c>
      <c r="D25" s="721">
        <v>35</v>
      </c>
      <c r="E25" s="721">
        <v>30</v>
      </c>
      <c r="F25" s="721"/>
      <c r="G25" s="721"/>
      <c r="H25" s="721">
        <v>1</v>
      </c>
      <c r="I25" s="722">
        <v>1</v>
      </c>
      <c r="J25" s="92"/>
    </row>
    <row r="26" spans="1:10" ht="25.5" customHeight="1">
      <c r="A26" s="718" t="s">
        <v>444</v>
      </c>
      <c r="B26" s="719" t="s">
        <v>445</v>
      </c>
      <c r="C26" s="720" t="s">
        <v>440</v>
      </c>
      <c r="D26" s="721">
        <v>35</v>
      </c>
      <c r="E26" s="721">
        <v>30</v>
      </c>
      <c r="F26" s="721"/>
      <c r="G26" s="721"/>
      <c r="H26" s="721">
        <v>2</v>
      </c>
      <c r="I26" s="722">
        <v>2</v>
      </c>
      <c r="J26" s="92"/>
    </row>
    <row r="27" spans="1:10" ht="25.5" customHeight="1">
      <c r="A27" s="718" t="s">
        <v>444</v>
      </c>
      <c r="B27" s="719" t="s">
        <v>446</v>
      </c>
      <c r="C27" s="720" t="s">
        <v>440</v>
      </c>
      <c r="D27" s="721">
        <v>35</v>
      </c>
      <c r="E27" s="721">
        <v>29</v>
      </c>
      <c r="F27" s="721"/>
      <c r="G27" s="721"/>
      <c r="H27" s="721">
        <v>1</v>
      </c>
      <c r="I27" s="722">
        <v>1</v>
      </c>
      <c r="J27" s="92"/>
    </row>
    <row r="28" spans="1:10" ht="25.5" customHeight="1">
      <c r="A28" s="718" t="s">
        <v>447</v>
      </c>
      <c r="B28" s="719" t="s">
        <v>445</v>
      </c>
      <c r="C28" s="720" t="s">
        <v>442</v>
      </c>
      <c r="D28" s="721">
        <v>35</v>
      </c>
      <c r="E28" s="721">
        <v>33</v>
      </c>
      <c r="F28" s="721"/>
      <c r="G28" s="721"/>
      <c r="H28" s="721">
        <v>2</v>
      </c>
      <c r="I28" s="722">
        <v>2</v>
      </c>
      <c r="J28" s="92"/>
    </row>
    <row r="29" spans="1:10" ht="25.5" customHeight="1">
      <c r="A29" s="718" t="s">
        <v>447</v>
      </c>
      <c r="B29" s="719" t="s">
        <v>446</v>
      </c>
      <c r="C29" s="720" t="s">
        <v>442</v>
      </c>
      <c r="D29" s="721">
        <v>35</v>
      </c>
      <c r="E29" s="721">
        <v>33</v>
      </c>
      <c r="F29" s="721"/>
      <c r="G29" s="721"/>
      <c r="H29" s="721">
        <v>1</v>
      </c>
      <c r="I29" s="722">
        <v>1</v>
      </c>
      <c r="J29" s="92"/>
    </row>
    <row r="30" spans="1:10" ht="25.5" customHeight="1">
      <c r="A30" s="718" t="s">
        <v>447</v>
      </c>
      <c r="B30" s="719" t="s">
        <v>445</v>
      </c>
      <c r="C30" s="720" t="s">
        <v>441</v>
      </c>
      <c r="D30" s="721">
        <v>35</v>
      </c>
      <c r="E30" s="721">
        <v>33</v>
      </c>
      <c r="F30" s="721"/>
      <c r="G30" s="721"/>
      <c r="H30" s="721">
        <v>2</v>
      </c>
      <c r="I30" s="722">
        <v>2</v>
      </c>
      <c r="J30" s="92"/>
    </row>
    <row r="31" spans="1:10" ht="25.5" customHeight="1">
      <c r="A31" s="718" t="s">
        <v>447</v>
      </c>
      <c r="B31" s="719" t="s">
        <v>446</v>
      </c>
      <c r="C31" s="720" t="s">
        <v>441</v>
      </c>
      <c r="D31" s="721">
        <v>35</v>
      </c>
      <c r="E31" s="721">
        <v>33</v>
      </c>
      <c r="F31" s="721"/>
      <c r="G31" s="721"/>
      <c r="H31" s="721">
        <v>1</v>
      </c>
      <c r="I31" s="722">
        <v>1</v>
      </c>
      <c r="J31" s="92"/>
    </row>
    <row r="32" spans="1:10" ht="25.5" customHeight="1">
      <c r="A32" s="718" t="s">
        <v>448</v>
      </c>
      <c r="B32" s="719" t="s">
        <v>449</v>
      </c>
      <c r="C32" s="720" t="s">
        <v>439</v>
      </c>
      <c r="D32" s="721">
        <v>35</v>
      </c>
      <c r="E32" s="721">
        <v>29</v>
      </c>
      <c r="F32" s="721"/>
      <c r="G32" s="721"/>
      <c r="H32" s="721">
        <v>2</v>
      </c>
      <c r="I32" s="722">
        <v>2</v>
      </c>
      <c r="J32" s="92"/>
    </row>
    <row r="33" spans="1:10" ht="25.5" customHeight="1">
      <c r="A33" s="718" t="s">
        <v>448</v>
      </c>
      <c r="B33" s="719" t="s">
        <v>449</v>
      </c>
      <c r="C33" s="720" t="s">
        <v>440</v>
      </c>
      <c r="D33" s="721">
        <v>35</v>
      </c>
      <c r="E33" s="721">
        <v>29</v>
      </c>
      <c r="F33" s="721"/>
      <c r="G33" s="721"/>
      <c r="H33" s="721">
        <v>2</v>
      </c>
      <c r="I33" s="722">
        <v>2</v>
      </c>
      <c r="J33" s="92"/>
    </row>
    <row r="34" spans="1:10" ht="25.5" customHeight="1">
      <c r="A34" s="718" t="s">
        <v>448</v>
      </c>
      <c r="B34" s="719" t="s">
        <v>449</v>
      </c>
      <c r="C34" s="720" t="s">
        <v>442</v>
      </c>
      <c r="D34" s="721">
        <v>35</v>
      </c>
      <c r="E34" s="721">
        <v>29</v>
      </c>
      <c r="F34" s="721"/>
      <c r="G34" s="721"/>
      <c r="H34" s="721">
        <v>2</v>
      </c>
      <c r="I34" s="722">
        <v>2</v>
      </c>
      <c r="J34" s="92"/>
    </row>
    <row r="35" spans="1:10" ht="25.5" customHeight="1">
      <c r="A35" s="718" t="s">
        <v>448</v>
      </c>
      <c r="B35" s="719" t="s">
        <v>449</v>
      </c>
      <c r="C35" s="720" t="s">
        <v>441</v>
      </c>
      <c r="D35" s="721">
        <v>35</v>
      </c>
      <c r="E35" s="721">
        <v>29</v>
      </c>
      <c r="F35" s="721"/>
      <c r="G35" s="721"/>
      <c r="H35" s="721">
        <v>2</v>
      </c>
      <c r="I35" s="722">
        <v>2</v>
      </c>
      <c r="J35" s="92"/>
    </row>
    <row r="36" spans="1:10" ht="25.5" customHeight="1">
      <c r="A36" s="718" t="s">
        <v>448</v>
      </c>
      <c r="B36" s="719" t="s">
        <v>450</v>
      </c>
      <c r="C36" s="720" t="s">
        <v>439</v>
      </c>
      <c r="D36" s="721">
        <v>35</v>
      </c>
      <c r="E36" s="721">
        <v>28</v>
      </c>
      <c r="F36" s="721"/>
      <c r="G36" s="721"/>
      <c r="H36" s="721">
        <v>2</v>
      </c>
      <c r="I36" s="722">
        <v>2</v>
      </c>
      <c r="J36" s="92"/>
    </row>
    <row r="37" spans="1:10" ht="25.5" customHeight="1">
      <c r="A37" s="718" t="s">
        <v>448</v>
      </c>
      <c r="B37" s="719" t="s">
        <v>450</v>
      </c>
      <c r="C37" s="720" t="s">
        <v>440</v>
      </c>
      <c r="D37" s="721">
        <v>35</v>
      </c>
      <c r="E37" s="721">
        <v>28</v>
      </c>
      <c r="F37" s="721"/>
      <c r="G37" s="721"/>
      <c r="H37" s="721">
        <v>2</v>
      </c>
      <c r="I37" s="722">
        <v>2</v>
      </c>
      <c r="J37" s="92"/>
    </row>
    <row r="38" spans="1:10" ht="25.5" customHeight="1">
      <c r="A38" s="718" t="s">
        <v>448</v>
      </c>
      <c r="B38" s="719" t="s">
        <v>450</v>
      </c>
      <c r="C38" s="720" t="s">
        <v>442</v>
      </c>
      <c r="D38" s="721">
        <v>35</v>
      </c>
      <c r="E38" s="721">
        <v>28</v>
      </c>
      <c r="F38" s="721"/>
      <c r="G38" s="721"/>
      <c r="H38" s="721">
        <v>2</v>
      </c>
      <c r="I38" s="722">
        <v>2</v>
      </c>
      <c r="J38" s="92"/>
    </row>
    <row r="39" spans="1:10" ht="25.5" customHeight="1">
      <c r="A39" s="718" t="s">
        <v>448</v>
      </c>
      <c r="B39" s="719" t="s">
        <v>450</v>
      </c>
      <c r="C39" s="720" t="s">
        <v>441</v>
      </c>
      <c r="D39" s="721">
        <v>35</v>
      </c>
      <c r="E39" s="721">
        <v>28</v>
      </c>
      <c r="F39" s="721"/>
      <c r="G39" s="721"/>
      <c r="H39" s="721">
        <v>2</v>
      </c>
      <c r="I39" s="722">
        <v>2</v>
      </c>
      <c r="J39" s="92"/>
    </row>
    <row r="40" spans="1:10" ht="25.5" customHeight="1">
      <c r="A40" s="718" t="s">
        <v>451</v>
      </c>
      <c r="B40" s="719" t="s">
        <v>274</v>
      </c>
      <c r="C40" s="720" t="s">
        <v>439</v>
      </c>
      <c r="D40" s="721">
        <v>35</v>
      </c>
      <c r="E40" s="721">
        <v>32</v>
      </c>
      <c r="F40" s="721">
        <v>2</v>
      </c>
      <c r="G40" s="721">
        <v>2</v>
      </c>
      <c r="H40" s="721">
        <v>3</v>
      </c>
      <c r="I40" s="722">
        <v>3</v>
      </c>
      <c r="J40" s="92"/>
    </row>
    <row r="41" spans="1:10" ht="25.5" customHeight="1">
      <c r="A41" s="718" t="s">
        <v>451</v>
      </c>
      <c r="B41" s="719" t="s">
        <v>274</v>
      </c>
      <c r="C41" s="720" t="s">
        <v>440</v>
      </c>
      <c r="D41" s="721">
        <v>35</v>
      </c>
      <c r="E41" s="721">
        <v>32</v>
      </c>
      <c r="F41" s="721">
        <v>2</v>
      </c>
      <c r="G41" s="721">
        <v>2</v>
      </c>
      <c r="H41" s="721">
        <v>3</v>
      </c>
      <c r="I41" s="722">
        <v>3</v>
      </c>
      <c r="J41" s="92"/>
    </row>
    <row r="42" spans="1:10" ht="25.5" customHeight="1">
      <c r="A42" s="718" t="s">
        <v>451</v>
      </c>
      <c r="B42" s="719" t="s">
        <v>274</v>
      </c>
      <c r="C42" s="720" t="s">
        <v>442</v>
      </c>
      <c r="D42" s="721">
        <v>35</v>
      </c>
      <c r="E42" s="721">
        <v>32</v>
      </c>
      <c r="F42" s="721">
        <v>2</v>
      </c>
      <c r="G42" s="721">
        <v>2</v>
      </c>
      <c r="H42" s="721">
        <v>3</v>
      </c>
      <c r="I42" s="722">
        <v>3</v>
      </c>
      <c r="J42" s="92"/>
    </row>
    <row r="43" spans="1:10" ht="25.5" customHeight="1">
      <c r="A43" s="718" t="s">
        <v>451</v>
      </c>
      <c r="B43" s="719" t="s">
        <v>274</v>
      </c>
      <c r="C43" s="720" t="s">
        <v>441</v>
      </c>
      <c r="D43" s="721">
        <v>35</v>
      </c>
      <c r="E43" s="721">
        <v>32</v>
      </c>
      <c r="F43" s="721">
        <v>2</v>
      </c>
      <c r="G43" s="721">
        <v>2</v>
      </c>
      <c r="H43" s="721">
        <v>3</v>
      </c>
      <c r="I43" s="722">
        <v>3</v>
      </c>
      <c r="J43" s="92"/>
    </row>
    <row r="44" spans="1:10" ht="25.5" customHeight="1">
      <c r="A44" s="718" t="s">
        <v>452</v>
      </c>
      <c r="B44" s="719" t="s">
        <v>273</v>
      </c>
      <c r="C44" s="720" t="s">
        <v>439</v>
      </c>
      <c r="D44" s="721">
        <v>35</v>
      </c>
      <c r="E44" s="721">
        <v>30</v>
      </c>
      <c r="F44" s="721">
        <v>9</v>
      </c>
      <c r="G44" s="721">
        <v>9</v>
      </c>
      <c r="H44" s="721">
        <v>3</v>
      </c>
      <c r="I44" s="722">
        <v>3</v>
      </c>
      <c r="J44" s="92"/>
    </row>
    <row r="45" spans="1:10" ht="25.5" customHeight="1">
      <c r="A45" s="718" t="s">
        <v>452</v>
      </c>
      <c r="B45" s="719" t="s">
        <v>273</v>
      </c>
      <c r="C45" s="720" t="s">
        <v>440</v>
      </c>
      <c r="D45" s="721">
        <v>35</v>
      </c>
      <c r="E45" s="721">
        <v>30</v>
      </c>
      <c r="F45" s="721">
        <v>9</v>
      </c>
      <c r="G45" s="721">
        <v>9</v>
      </c>
      <c r="H45" s="721">
        <v>3</v>
      </c>
      <c r="I45" s="722">
        <v>3</v>
      </c>
      <c r="J45" s="92"/>
    </row>
    <row r="46" spans="1:10" ht="25.5" customHeight="1">
      <c r="A46" s="718" t="s">
        <v>452</v>
      </c>
      <c r="B46" s="719" t="s">
        <v>273</v>
      </c>
      <c r="C46" s="720" t="s">
        <v>442</v>
      </c>
      <c r="D46" s="721">
        <v>35</v>
      </c>
      <c r="E46" s="721">
        <v>30</v>
      </c>
      <c r="F46" s="721">
        <v>9</v>
      </c>
      <c r="G46" s="721">
        <v>9</v>
      </c>
      <c r="H46" s="721">
        <v>3</v>
      </c>
      <c r="I46" s="722">
        <v>3</v>
      </c>
      <c r="J46" s="92"/>
    </row>
    <row r="47" spans="1:10" ht="25.5" customHeight="1" thickBot="1">
      <c r="A47" s="857" t="s">
        <v>452</v>
      </c>
      <c r="B47" s="858" t="s">
        <v>273</v>
      </c>
      <c r="C47" s="859" t="s">
        <v>441</v>
      </c>
      <c r="D47" s="721">
        <v>35</v>
      </c>
      <c r="E47" s="721">
        <v>30</v>
      </c>
      <c r="F47" s="721">
        <v>9</v>
      </c>
      <c r="G47" s="721">
        <v>9</v>
      </c>
      <c r="H47" s="721">
        <v>3</v>
      </c>
      <c r="I47" s="722">
        <v>3</v>
      </c>
      <c r="J47" s="92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213" t="s">
        <v>7</v>
      </c>
      <c r="B50" s="1213"/>
      <c r="C50" s="41"/>
      <c r="D50" s="41"/>
      <c r="E50" s="41"/>
      <c r="F50" s="41"/>
      <c r="G50" s="1209" t="str">
        <f>'Осн.сведения'!D4</f>
        <v>Винник Ирина Ивановна</v>
      </c>
      <c r="H50" s="1209"/>
      <c r="I50" s="1209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sheetProtection password="CCE7" sheet="1" objects="1" scenarios="1"/>
  <mergeCells count="13">
    <mergeCell ref="H5:I5"/>
    <mergeCell ref="A1:I1"/>
    <mergeCell ref="A2:I2"/>
    <mergeCell ref="A3:I3"/>
    <mergeCell ref="A50:B50"/>
    <mergeCell ref="A6:A7"/>
    <mergeCell ref="F6:G6"/>
    <mergeCell ref="H6:I6"/>
    <mergeCell ref="B6:B7"/>
    <mergeCell ref="C6:C7"/>
    <mergeCell ref="D6:D7"/>
    <mergeCell ref="E6:E7"/>
    <mergeCell ref="G50:I50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Y56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52" sqref="J52"/>
    </sheetView>
  </sheetViews>
  <sheetFormatPr defaultColWidth="9.00390625" defaultRowHeight="12.75"/>
  <cols>
    <col min="1" max="1" width="18.875" style="164" customWidth="1"/>
    <col min="2" max="2" width="7.375" style="164" customWidth="1"/>
    <col min="3" max="3" width="7.25390625" style="164" customWidth="1"/>
    <col min="4" max="11" width="5.625" style="164" customWidth="1"/>
    <col min="12" max="12" width="5.875" style="164" customWidth="1"/>
    <col min="13" max="19" width="5.625" style="164" customWidth="1"/>
    <col min="20" max="20" width="6.75390625" style="164" customWidth="1"/>
    <col min="21" max="24" width="5.75390625" style="164" customWidth="1"/>
    <col min="25" max="25" width="6.75390625" style="164" customWidth="1"/>
    <col min="26" max="16384" width="9.125" style="164" customWidth="1"/>
  </cols>
  <sheetData>
    <row r="1" spans="1:24" s="163" customFormat="1" ht="15.75">
      <c r="A1" s="918" t="str">
        <f>CONCATENATE("Результаты выпускных экзаменов (9 класс) ",'Осн.сведения'!D5,"/",'Осн.сведения'!F5," учебного года ")</f>
        <v>Результаты выпускных экзаменов (9 класс) 2012/2013 учебного года 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9" t="str">
        <f>LOWER('Осн.сведения'!D3)</f>
        <v>всош №2</v>
      </c>
      <c r="N1" s="919"/>
      <c r="O1" s="919"/>
      <c r="P1" s="919"/>
      <c r="Q1" s="919"/>
      <c r="R1" s="919"/>
      <c r="S1" s="919"/>
      <c r="T1" s="919"/>
      <c r="U1" s="919"/>
      <c r="V1" s="919"/>
      <c r="W1" s="919"/>
      <c r="X1" s="919"/>
    </row>
    <row r="2" spans="24:25" ht="12.75" customHeight="1" thickBot="1">
      <c r="X2" s="928" t="s">
        <v>402</v>
      </c>
      <c r="Y2" s="928"/>
    </row>
    <row r="3" spans="1:25" ht="25.5" customHeight="1">
      <c r="A3" s="948" t="s">
        <v>2</v>
      </c>
      <c r="B3" s="949"/>
      <c r="C3" s="946" t="s">
        <v>407</v>
      </c>
      <c r="D3" s="920" t="s">
        <v>200</v>
      </c>
      <c r="E3" s="921"/>
      <c r="F3" s="921"/>
      <c r="G3" s="921"/>
      <c r="H3" s="921"/>
      <c r="I3" s="921"/>
      <c r="J3" s="921"/>
      <c r="K3" s="921"/>
      <c r="L3" s="922"/>
      <c r="M3" s="920" t="s">
        <v>139</v>
      </c>
      <c r="N3" s="921"/>
      <c r="O3" s="921"/>
      <c r="P3" s="922"/>
      <c r="Q3" s="920" t="s">
        <v>5</v>
      </c>
      <c r="R3" s="921"/>
      <c r="S3" s="922"/>
      <c r="T3" s="923" t="s">
        <v>201</v>
      </c>
      <c r="U3" s="920" t="s">
        <v>202</v>
      </c>
      <c r="V3" s="921"/>
      <c r="W3" s="921"/>
      <c r="X3" s="922"/>
      <c r="Y3" s="903" t="s">
        <v>401</v>
      </c>
    </row>
    <row r="4" spans="1:25" ht="25.5" customHeight="1">
      <c r="A4" s="950"/>
      <c r="B4" s="951"/>
      <c r="C4" s="947"/>
      <c r="D4" s="940">
        <v>5</v>
      </c>
      <c r="E4" s="941"/>
      <c r="F4" s="942">
        <v>4</v>
      </c>
      <c r="G4" s="941"/>
      <c r="H4" s="942">
        <v>3</v>
      </c>
      <c r="I4" s="941"/>
      <c r="J4" s="942">
        <v>2</v>
      </c>
      <c r="K4" s="954"/>
      <c r="L4" s="954"/>
      <c r="M4" s="937" t="s">
        <v>50</v>
      </c>
      <c r="N4" s="938"/>
      <c r="O4" s="938"/>
      <c r="P4" s="939"/>
      <c r="Q4" s="955" t="s">
        <v>203</v>
      </c>
      <c r="R4" s="945" t="s">
        <v>204</v>
      </c>
      <c r="S4" s="943" t="s">
        <v>205</v>
      </c>
      <c r="T4" s="924"/>
      <c r="U4" s="926" t="s">
        <v>6</v>
      </c>
      <c r="V4" s="935" t="s">
        <v>142</v>
      </c>
      <c r="W4" s="931" t="s">
        <v>206</v>
      </c>
      <c r="X4" s="929" t="s">
        <v>207</v>
      </c>
      <c r="Y4" s="904"/>
    </row>
    <row r="5" spans="1:25" ht="19.5" customHeight="1" thickBot="1">
      <c r="A5" s="952"/>
      <c r="B5" s="953"/>
      <c r="C5" s="165" t="s">
        <v>0</v>
      </c>
      <c r="D5" s="166" t="s">
        <v>3</v>
      </c>
      <c r="E5" s="167" t="s">
        <v>1</v>
      </c>
      <c r="F5" s="167" t="s">
        <v>3</v>
      </c>
      <c r="G5" s="167" t="s">
        <v>1</v>
      </c>
      <c r="H5" s="167" t="s">
        <v>3</v>
      </c>
      <c r="I5" s="167" t="s">
        <v>1</v>
      </c>
      <c r="J5" s="168" t="s">
        <v>3</v>
      </c>
      <c r="K5" s="167" t="s">
        <v>1</v>
      </c>
      <c r="L5" s="169" t="s">
        <v>208</v>
      </c>
      <c r="M5" s="170">
        <v>5</v>
      </c>
      <c r="N5" s="171">
        <v>4</v>
      </c>
      <c r="O5" s="171">
        <v>3</v>
      </c>
      <c r="P5" s="172">
        <v>2</v>
      </c>
      <c r="Q5" s="927"/>
      <c r="R5" s="932"/>
      <c r="S5" s="944"/>
      <c r="T5" s="925"/>
      <c r="U5" s="927"/>
      <c r="V5" s="936"/>
      <c r="W5" s="932"/>
      <c r="X5" s="930"/>
      <c r="Y5" s="431" t="s">
        <v>0</v>
      </c>
    </row>
    <row r="6" spans="1:25" ht="12.75" customHeight="1">
      <c r="A6" s="173" t="s">
        <v>181</v>
      </c>
      <c r="B6" s="933" t="s">
        <v>209</v>
      </c>
      <c r="C6" s="466"/>
      <c r="D6" s="467"/>
      <c r="E6" s="468"/>
      <c r="F6" s="468"/>
      <c r="G6" s="468"/>
      <c r="H6" s="468"/>
      <c r="I6" s="468"/>
      <c r="J6" s="468"/>
      <c r="K6" s="469"/>
      <c r="L6" s="470"/>
      <c r="M6" s="467"/>
      <c r="N6" s="469"/>
      <c r="O6" s="469"/>
      <c r="P6" s="471"/>
      <c r="Q6" s="472"/>
      <c r="R6" s="473"/>
      <c r="S6" s="474"/>
      <c r="T6" s="513"/>
      <c r="U6" s="174"/>
      <c r="V6" s="175"/>
      <c r="W6" s="176"/>
      <c r="X6" s="425"/>
      <c r="Y6" s="535"/>
    </row>
    <row r="7" spans="1:25" ht="12.75" customHeight="1">
      <c r="A7" s="453" t="s">
        <v>154</v>
      </c>
      <c r="B7" s="934"/>
      <c r="C7" s="475">
        <v>63</v>
      </c>
      <c r="D7" s="476"/>
      <c r="E7" s="477"/>
      <c r="F7" s="477">
        <v>10</v>
      </c>
      <c r="G7" s="477">
        <v>14</v>
      </c>
      <c r="H7" s="477">
        <v>53</v>
      </c>
      <c r="I7" s="477">
        <v>49</v>
      </c>
      <c r="J7" s="477"/>
      <c r="K7" s="478"/>
      <c r="L7" s="479"/>
      <c r="M7" s="476"/>
      <c r="N7" s="478"/>
      <c r="O7" s="478"/>
      <c r="P7" s="480"/>
      <c r="Q7" s="481">
        <v>59</v>
      </c>
      <c r="R7" s="482"/>
      <c r="S7" s="483">
        <v>4</v>
      </c>
      <c r="T7" s="458"/>
      <c r="U7" s="454"/>
      <c r="V7" s="455"/>
      <c r="W7" s="456"/>
      <c r="X7" s="457"/>
      <c r="Y7" s="536"/>
    </row>
    <row r="8" spans="1:25" ht="12.75" customHeight="1">
      <c r="A8" s="453" t="s">
        <v>182</v>
      </c>
      <c r="B8" s="934"/>
      <c r="C8" s="475"/>
      <c r="D8" s="476"/>
      <c r="E8" s="477"/>
      <c r="F8" s="477"/>
      <c r="G8" s="477"/>
      <c r="H8" s="477"/>
      <c r="I8" s="477"/>
      <c r="J8" s="477"/>
      <c r="K8" s="478"/>
      <c r="L8" s="479"/>
      <c r="M8" s="476"/>
      <c r="N8" s="478"/>
      <c r="O8" s="478"/>
      <c r="P8" s="480"/>
      <c r="Q8" s="481"/>
      <c r="R8" s="482"/>
      <c r="S8" s="483"/>
      <c r="T8" s="514"/>
      <c r="U8" s="454"/>
      <c r="V8" s="455"/>
      <c r="W8" s="456"/>
      <c r="X8" s="457"/>
      <c r="Y8" s="536"/>
    </row>
    <row r="9" spans="1:25" ht="12.75" customHeight="1" thickBot="1">
      <c r="A9" s="177" t="s">
        <v>404</v>
      </c>
      <c r="B9" s="934"/>
      <c r="C9" s="484">
        <v>63</v>
      </c>
      <c r="D9" s="485"/>
      <c r="E9" s="486">
        <v>1</v>
      </c>
      <c r="F9" s="486">
        <v>2</v>
      </c>
      <c r="G9" s="486">
        <v>2</v>
      </c>
      <c r="H9" s="486">
        <v>61</v>
      </c>
      <c r="I9" s="486">
        <v>60</v>
      </c>
      <c r="J9" s="486"/>
      <c r="K9" s="487"/>
      <c r="L9" s="488"/>
      <c r="M9" s="485"/>
      <c r="N9" s="487"/>
      <c r="O9" s="487"/>
      <c r="P9" s="489"/>
      <c r="Q9" s="490">
        <v>61</v>
      </c>
      <c r="R9" s="491"/>
      <c r="S9" s="492">
        <v>2</v>
      </c>
      <c r="T9" s="441"/>
      <c r="U9" s="178"/>
      <c r="V9" s="179"/>
      <c r="W9" s="180"/>
      <c r="X9" s="426"/>
      <c r="Y9" s="537"/>
    </row>
    <row r="10" spans="1:25" ht="12.75" customHeight="1" thickTop="1">
      <c r="A10" s="181" t="s">
        <v>181</v>
      </c>
      <c r="B10" s="958" t="s">
        <v>210</v>
      </c>
      <c r="C10" s="493"/>
      <c r="D10" s="494"/>
      <c r="E10" s="495"/>
      <c r="F10" s="495"/>
      <c r="G10" s="495"/>
      <c r="H10" s="495"/>
      <c r="I10" s="495"/>
      <c r="J10" s="495"/>
      <c r="K10" s="495"/>
      <c r="L10" s="496"/>
      <c r="M10" s="494"/>
      <c r="N10" s="495"/>
      <c r="O10" s="495"/>
      <c r="P10" s="497"/>
      <c r="Q10" s="494"/>
      <c r="R10" s="495"/>
      <c r="S10" s="498"/>
      <c r="T10" s="515"/>
      <c r="U10" s="182"/>
      <c r="V10" s="183"/>
      <c r="W10" s="184"/>
      <c r="X10" s="427"/>
      <c r="Y10" s="538"/>
    </row>
    <row r="11" spans="1:25" ht="12.75" customHeight="1">
      <c r="A11" s="185" t="s">
        <v>154</v>
      </c>
      <c r="B11" s="934"/>
      <c r="C11" s="499">
        <v>2</v>
      </c>
      <c r="D11" s="500"/>
      <c r="E11" s="501"/>
      <c r="F11" s="501">
        <v>1</v>
      </c>
      <c r="G11" s="501">
        <v>1</v>
      </c>
      <c r="H11" s="501">
        <v>1</v>
      </c>
      <c r="I11" s="501">
        <v>1</v>
      </c>
      <c r="J11" s="501"/>
      <c r="K11" s="501"/>
      <c r="L11" s="502"/>
      <c r="M11" s="500"/>
      <c r="N11" s="501"/>
      <c r="O11" s="501"/>
      <c r="P11" s="503"/>
      <c r="Q11" s="500">
        <v>2</v>
      </c>
      <c r="R11" s="501"/>
      <c r="S11" s="504"/>
      <c r="T11" s="439"/>
      <c r="U11" s="186"/>
      <c r="V11" s="187"/>
      <c r="W11" s="188"/>
      <c r="X11" s="428"/>
      <c r="Y11" s="539"/>
    </row>
    <row r="12" spans="1:25" ht="12.75" customHeight="1">
      <c r="A12" s="177" t="s">
        <v>182</v>
      </c>
      <c r="B12" s="934"/>
      <c r="C12" s="505"/>
      <c r="D12" s="485"/>
      <c r="E12" s="487"/>
      <c r="F12" s="487"/>
      <c r="G12" s="487"/>
      <c r="H12" s="487"/>
      <c r="I12" s="487"/>
      <c r="J12" s="487"/>
      <c r="K12" s="487"/>
      <c r="L12" s="488"/>
      <c r="M12" s="485"/>
      <c r="N12" s="487"/>
      <c r="O12" s="487"/>
      <c r="P12" s="489"/>
      <c r="Q12" s="485"/>
      <c r="R12" s="487"/>
      <c r="S12" s="506"/>
      <c r="T12" s="516"/>
      <c r="U12" s="189"/>
      <c r="V12" s="190"/>
      <c r="W12" s="191"/>
      <c r="X12" s="428"/>
      <c r="Y12" s="539"/>
    </row>
    <row r="13" spans="1:25" ht="12.75" customHeight="1" thickBot="1">
      <c r="A13" s="192" t="s">
        <v>211</v>
      </c>
      <c r="B13" s="934"/>
      <c r="C13" s="507">
        <v>2</v>
      </c>
      <c r="D13" s="508"/>
      <c r="E13" s="509"/>
      <c r="F13" s="509"/>
      <c r="G13" s="509">
        <v>1</v>
      </c>
      <c r="H13" s="509">
        <v>2</v>
      </c>
      <c r="I13" s="509">
        <v>1</v>
      </c>
      <c r="J13" s="509"/>
      <c r="K13" s="509"/>
      <c r="L13" s="510"/>
      <c r="M13" s="508"/>
      <c r="N13" s="509"/>
      <c r="O13" s="509"/>
      <c r="P13" s="511"/>
      <c r="Q13" s="508">
        <v>1</v>
      </c>
      <c r="R13" s="509"/>
      <c r="S13" s="512">
        <v>1</v>
      </c>
      <c r="T13" s="440"/>
      <c r="U13" s="194"/>
      <c r="V13" s="195"/>
      <c r="W13" s="196"/>
      <c r="X13" s="429"/>
      <c r="Y13" s="540"/>
    </row>
    <row r="14" spans="1:25" ht="15" customHeight="1" thickBot="1">
      <c r="A14" s="959" t="s">
        <v>135</v>
      </c>
      <c r="B14" s="960"/>
      <c r="C14" s="197"/>
      <c r="D14" s="198"/>
      <c r="E14" s="199"/>
      <c r="F14" s="199"/>
      <c r="G14" s="199"/>
      <c r="H14" s="199"/>
      <c r="I14" s="199"/>
      <c r="J14" s="199"/>
      <c r="K14" s="199"/>
      <c r="L14" s="200"/>
      <c r="M14" s="198"/>
      <c r="N14" s="199"/>
      <c r="O14" s="199"/>
      <c r="P14" s="201"/>
      <c r="Q14" s="198"/>
      <c r="R14" s="199"/>
      <c r="S14" s="202"/>
      <c r="T14" s="197"/>
      <c r="U14" s="198"/>
      <c r="V14" s="199"/>
      <c r="W14" s="202"/>
      <c r="X14" s="430"/>
      <c r="Y14" s="432"/>
    </row>
    <row r="15" spans="1:25" ht="12.75">
      <c r="A15" s="961" t="s">
        <v>125</v>
      </c>
      <c r="B15" s="203" t="s">
        <v>212</v>
      </c>
      <c r="C15" s="517"/>
      <c r="D15" s="467"/>
      <c r="E15" s="469"/>
      <c r="F15" s="469"/>
      <c r="G15" s="469"/>
      <c r="H15" s="469"/>
      <c r="I15" s="469"/>
      <c r="J15" s="469"/>
      <c r="K15" s="469"/>
      <c r="L15" s="470"/>
      <c r="M15" s="467"/>
      <c r="N15" s="469"/>
      <c r="O15" s="469"/>
      <c r="P15" s="471"/>
      <c r="Q15" s="467"/>
      <c r="R15" s="469"/>
      <c r="S15" s="471"/>
      <c r="T15" s="527"/>
      <c r="U15" s="204"/>
      <c r="V15" s="205"/>
      <c r="W15" s="206"/>
      <c r="X15" s="425"/>
      <c r="Y15" s="538"/>
    </row>
    <row r="16" spans="1:25" ht="12.75">
      <c r="A16" s="899"/>
      <c r="B16" s="207" t="s">
        <v>213</v>
      </c>
      <c r="C16" s="518">
        <v>3</v>
      </c>
      <c r="D16" s="476">
        <v>1</v>
      </c>
      <c r="E16" s="478">
        <v>1</v>
      </c>
      <c r="F16" s="478"/>
      <c r="G16" s="478"/>
      <c r="H16" s="478">
        <v>2</v>
      </c>
      <c r="I16" s="478">
        <v>2</v>
      </c>
      <c r="J16" s="478"/>
      <c r="K16" s="478"/>
      <c r="L16" s="479"/>
      <c r="M16" s="476"/>
      <c r="N16" s="478"/>
      <c r="O16" s="478"/>
      <c r="P16" s="480"/>
      <c r="Q16" s="476">
        <v>3</v>
      </c>
      <c r="R16" s="478"/>
      <c r="S16" s="480"/>
      <c r="T16" s="208"/>
      <c r="U16" s="476">
        <v>3</v>
      </c>
      <c r="V16" s="478"/>
      <c r="W16" s="528"/>
      <c r="X16" s="529"/>
      <c r="Y16" s="539"/>
    </row>
    <row r="17" spans="1:25" ht="12.75">
      <c r="A17" s="917" t="s">
        <v>126</v>
      </c>
      <c r="B17" s="209" t="s">
        <v>212</v>
      </c>
      <c r="C17" s="505"/>
      <c r="D17" s="485"/>
      <c r="E17" s="487"/>
      <c r="F17" s="487"/>
      <c r="G17" s="487"/>
      <c r="H17" s="487"/>
      <c r="I17" s="487"/>
      <c r="J17" s="487"/>
      <c r="K17" s="487"/>
      <c r="L17" s="488"/>
      <c r="M17" s="485"/>
      <c r="N17" s="487"/>
      <c r="O17" s="487"/>
      <c r="P17" s="489"/>
      <c r="Q17" s="485"/>
      <c r="R17" s="487"/>
      <c r="S17" s="489"/>
      <c r="T17" s="516"/>
      <c r="U17" s="189"/>
      <c r="V17" s="190"/>
      <c r="W17" s="191"/>
      <c r="X17" s="428"/>
      <c r="Y17" s="539"/>
    </row>
    <row r="18" spans="1:25" ht="12.75">
      <c r="A18" s="899"/>
      <c r="B18" s="207" t="s">
        <v>213</v>
      </c>
      <c r="C18" s="505"/>
      <c r="D18" s="485"/>
      <c r="E18" s="487"/>
      <c r="F18" s="487"/>
      <c r="G18" s="487"/>
      <c r="H18" s="487"/>
      <c r="I18" s="487"/>
      <c r="J18" s="487"/>
      <c r="K18" s="487"/>
      <c r="L18" s="488"/>
      <c r="M18" s="485"/>
      <c r="N18" s="487"/>
      <c r="O18" s="487"/>
      <c r="P18" s="489"/>
      <c r="Q18" s="485"/>
      <c r="R18" s="487"/>
      <c r="S18" s="489"/>
      <c r="T18" s="210"/>
      <c r="U18" s="485"/>
      <c r="V18" s="487"/>
      <c r="W18" s="506"/>
      <c r="X18" s="530"/>
      <c r="Y18" s="539"/>
    </row>
    <row r="19" spans="1:25" ht="12.75">
      <c r="A19" s="917" t="s">
        <v>127</v>
      </c>
      <c r="B19" s="209" t="s">
        <v>212</v>
      </c>
      <c r="C19" s="505"/>
      <c r="D19" s="485"/>
      <c r="E19" s="487"/>
      <c r="F19" s="487"/>
      <c r="G19" s="487"/>
      <c r="H19" s="487"/>
      <c r="I19" s="487"/>
      <c r="J19" s="487"/>
      <c r="K19" s="487"/>
      <c r="L19" s="488"/>
      <c r="M19" s="485"/>
      <c r="N19" s="487"/>
      <c r="O19" s="487"/>
      <c r="P19" s="489"/>
      <c r="Q19" s="485"/>
      <c r="R19" s="487"/>
      <c r="S19" s="489"/>
      <c r="T19" s="516"/>
      <c r="U19" s="189"/>
      <c r="V19" s="190"/>
      <c r="W19" s="191"/>
      <c r="X19" s="428"/>
      <c r="Y19" s="539"/>
    </row>
    <row r="20" spans="1:25" ht="12.75">
      <c r="A20" s="899"/>
      <c r="B20" s="207" t="s">
        <v>213</v>
      </c>
      <c r="C20" s="505">
        <v>41</v>
      </c>
      <c r="D20" s="485"/>
      <c r="E20" s="487"/>
      <c r="F20" s="487">
        <v>6</v>
      </c>
      <c r="G20" s="487">
        <v>6</v>
      </c>
      <c r="H20" s="487">
        <v>35</v>
      </c>
      <c r="I20" s="487">
        <v>34</v>
      </c>
      <c r="J20" s="487"/>
      <c r="K20" s="487"/>
      <c r="L20" s="488"/>
      <c r="M20" s="485"/>
      <c r="N20" s="487"/>
      <c r="O20" s="487"/>
      <c r="P20" s="489"/>
      <c r="Q20" s="485">
        <v>32</v>
      </c>
      <c r="R20" s="487">
        <v>4</v>
      </c>
      <c r="S20" s="489">
        <v>4</v>
      </c>
      <c r="T20" s="210"/>
      <c r="U20" s="485">
        <v>40</v>
      </c>
      <c r="V20" s="487"/>
      <c r="W20" s="506"/>
      <c r="X20" s="530"/>
      <c r="Y20" s="539">
        <v>1</v>
      </c>
    </row>
    <row r="21" spans="1:25" ht="12.75">
      <c r="A21" s="917" t="s">
        <v>128</v>
      </c>
      <c r="B21" s="209" t="s">
        <v>212</v>
      </c>
      <c r="C21" s="505"/>
      <c r="D21" s="485"/>
      <c r="E21" s="487"/>
      <c r="F21" s="487"/>
      <c r="G21" s="487"/>
      <c r="H21" s="487"/>
      <c r="I21" s="487"/>
      <c r="J21" s="487"/>
      <c r="K21" s="487"/>
      <c r="L21" s="488"/>
      <c r="M21" s="485"/>
      <c r="N21" s="487"/>
      <c r="O21" s="487"/>
      <c r="P21" s="489"/>
      <c r="Q21" s="485"/>
      <c r="R21" s="487"/>
      <c r="S21" s="489"/>
      <c r="T21" s="516"/>
      <c r="U21" s="189"/>
      <c r="V21" s="190"/>
      <c r="W21" s="191"/>
      <c r="X21" s="428"/>
      <c r="Y21" s="539"/>
    </row>
    <row r="22" spans="1:25" ht="12.75">
      <c r="A22" s="899"/>
      <c r="B22" s="207" t="s">
        <v>213</v>
      </c>
      <c r="C22" s="505">
        <v>9</v>
      </c>
      <c r="D22" s="485">
        <v>1</v>
      </c>
      <c r="E22" s="487">
        <v>1</v>
      </c>
      <c r="F22" s="487">
        <v>1</v>
      </c>
      <c r="G22" s="487">
        <v>3</v>
      </c>
      <c r="H22" s="487">
        <v>7</v>
      </c>
      <c r="I22" s="487">
        <v>5</v>
      </c>
      <c r="J22" s="487"/>
      <c r="K22" s="487"/>
      <c r="L22" s="488"/>
      <c r="M22" s="485"/>
      <c r="N22" s="487"/>
      <c r="O22" s="487"/>
      <c r="P22" s="489"/>
      <c r="Q22" s="485">
        <v>7</v>
      </c>
      <c r="R22" s="487"/>
      <c r="S22" s="489">
        <v>2</v>
      </c>
      <c r="T22" s="210"/>
      <c r="U22" s="485">
        <v>9</v>
      </c>
      <c r="V22" s="487"/>
      <c r="W22" s="506"/>
      <c r="X22" s="530"/>
      <c r="Y22" s="539"/>
    </row>
    <row r="23" spans="1:25" ht="12.75">
      <c r="A23" s="901" t="s">
        <v>129</v>
      </c>
      <c r="B23" s="902"/>
      <c r="C23" s="505">
        <v>14</v>
      </c>
      <c r="D23" s="485"/>
      <c r="E23" s="487"/>
      <c r="F23" s="487"/>
      <c r="G23" s="487">
        <v>1</v>
      </c>
      <c r="H23" s="487">
        <v>13</v>
      </c>
      <c r="I23" s="487">
        <v>13</v>
      </c>
      <c r="J23" s="487">
        <v>1</v>
      </c>
      <c r="K23" s="487"/>
      <c r="L23" s="488"/>
      <c r="M23" s="485"/>
      <c r="N23" s="487"/>
      <c r="O23" s="487"/>
      <c r="P23" s="489"/>
      <c r="Q23" s="485">
        <v>12</v>
      </c>
      <c r="R23" s="487"/>
      <c r="S23" s="489">
        <v>2</v>
      </c>
      <c r="T23" s="210"/>
      <c r="U23" s="485">
        <v>14</v>
      </c>
      <c r="V23" s="487"/>
      <c r="W23" s="506"/>
      <c r="X23" s="530"/>
      <c r="Y23" s="539"/>
    </row>
    <row r="24" spans="1:25" ht="12.75">
      <c r="A24" s="917" t="s">
        <v>130</v>
      </c>
      <c r="B24" s="209" t="s">
        <v>212</v>
      </c>
      <c r="C24" s="505"/>
      <c r="D24" s="485"/>
      <c r="E24" s="487"/>
      <c r="F24" s="487"/>
      <c r="G24" s="487"/>
      <c r="H24" s="487"/>
      <c r="I24" s="487"/>
      <c r="J24" s="487"/>
      <c r="K24" s="487"/>
      <c r="L24" s="488"/>
      <c r="M24" s="485"/>
      <c r="N24" s="487"/>
      <c r="O24" s="487"/>
      <c r="P24" s="489"/>
      <c r="Q24" s="485"/>
      <c r="R24" s="487"/>
      <c r="S24" s="489"/>
      <c r="T24" s="516"/>
      <c r="U24" s="189"/>
      <c r="V24" s="190"/>
      <c r="W24" s="191"/>
      <c r="X24" s="428"/>
      <c r="Y24" s="539"/>
    </row>
    <row r="25" spans="1:25" ht="12.75">
      <c r="A25" s="899"/>
      <c r="B25" s="207" t="s">
        <v>213</v>
      </c>
      <c r="C25" s="505">
        <v>7</v>
      </c>
      <c r="D25" s="485"/>
      <c r="E25" s="487"/>
      <c r="F25" s="487"/>
      <c r="G25" s="487">
        <v>1</v>
      </c>
      <c r="H25" s="487">
        <v>7</v>
      </c>
      <c r="I25" s="487">
        <v>6</v>
      </c>
      <c r="J25" s="487"/>
      <c r="K25" s="487"/>
      <c r="L25" s="488"/>
      <c r="M25" s="485"/>
      <c r="N25" s="487"/>
      <c r="O25" s="487"/>
      <c r="P25" s="489"/>
      <c r="Q25" s="485">
        <v>6</v>
      </c>
      <c r="R25" s="487"/>
      <c r="S25" s="489">
        <v>1</v>
      </c>
      <c r="T25" s="210"/>
      <c r="U25" s="485">
        <v>7</v>
      </c>
      <c r="V25" s="487"/>
      <c r="W25" s="506"/>
      <c r="X25" s="530"/>
      <c r="Y25" s="539"/>
    </row>
    <row r="26" spans="1:25" ht="12.75">
      <c r="A26" s="917" t="s">
        <v>131</v>
      </c>
      <c r="B26" s="209" t="s">
        <v>212</v>
      </c>
      <c r="C26" s="505"/>
      <c r="D26" s="485"/>
      <c r="E26" s="487"/>
      <c r="F26" s="487"/>
      <c r="G26" s="487"/>
      <c r="H26" s="487"/>
      <c r="I26" s="487"/>
      <c r="J26" s="487"/>
      <c r="K26" s="487"/>
      <c r="L26" s="488"/>
      <c r="M26" s="485"/>
      <c r="N26" s="487"/>
      <c r="O26" s="487"/>
      <c r="P26" s="489"/>
      <c r="Q26" s="485"/>
      <c r="R26" s="487"/>
      <c r="S26" s="489"/>
      <c r="T26" s="516"/>
      <c r="U26" s="189"/>
      <c r="V26" s="190"/>
      <c r="W26" s="191"/>
      <c r="X26" s="428"/>
      <c r="Y26" s="539"/>
    </row>
    <row r="27" spans="1:25" ht="12.75">
      <c r="A27" s="899"/>
      <c r="B27" s="207" t="s">
        <v>213</v>
      </c>
      <c r="C27" s="505">
        <v>2</v>
      </c>
      <c r="D27" s="485"/>
      <c r="E27" s="487"/>
      <c r="F27" s="487"/>
      <c r="G27" s="487"/>
      <c r="H27" s="487">
        <v>2</v>
      </c>
      <c r="I27" s="487">
        <v>2</v>
      </c>
      <c r="J27" s="487"/>
      <c r="K27" s="487"/>
      <c r="L27" s="488"/>
      <c r="M27" s="485"/>
      <c r="N27" s="487"/>
      <c r="O27" s="487"/>
      <c r="P27" s="489"/>
      <c r="Q27" s="485">
        <v>2</v>
      </c>
      <c r="R27" s="487"/>
      <c r="S27" s="489"/>
      <c r="T27" s="210"/>
      <c r="U27" s="485">
        <v>2</v>
      </c>
      <c r="V27" s="487"/>
      <c r="W27" s="506"/>
      <c r="X27" s="530"/>
      <c r="Y27" s="539"/>
    </row>
    <row r="28" spans="1:25" ht="12.75">
      <c r="A28" s="898" t="s">
        <v>179</v>
      </c>
      <c r="B28" s="209" t="s">
        <v>212</v>
      </c>
      <c r="C28" s="505"/>
      <c r="D28" s="485"/>
      <c r="E28" s="487"/>
      <c r="F28" s="487"/>
      <c r="G28" s="487"/>
      <c r="H28" s="487"/>
      <c r="I28" s="487"/>
      <c r="J28" s="487"/>
      <c r="K28" s="487"/>
      <c r="L28" s="488"/>
      <c r="M28" s="485"/>
      <c r="N28" s="487"/>
      <c r="O28" s="487"/>
      <c r="P28" s="489"/>
      <c r="Q28" s="485"/>
      <c r="R28" s="487"/>
      <c r="S28" s="489"/>
      <c r="T28" s="505"/>
      <c r="U28" s="189"/>
      <c r="V28" s="190"/>
      <c r="W28" s="191"/>
      <c r="X28" s="850"/>
      <c r="Y28" s="539"/>
    </row>
    <row r="29" spans="1:25" ht="12.75">
      <c r="A29" s="899"/>
      <c r="B29" s="207" t="s">
        <v>213</v>
      </c>
      <c r="C29" s="505">
        <v>1</v>
      </c>
      <c r="D29" s="485"/>
      <c r="E29" s="487"/>
      <c r="F29" s="487">
        <v>1</v>
      </c>
      <c r="G29" s="487">
        <v>1</v>
      </c>
      <c r="H29" s="487"/>
      <c r="I29" s="487"/>
      <c r="J29" s="487"/>
      <c r="K29" s="487"/>
      <c r="L29" s="488"/>
      <c r="M29" s="485"/>
      <c r="N29" s="487"/>
      <c r="O29" s="487"/>
      <c r="P29" s="489"/>
      <c r="Q29" s="485">
        <v>1</v>
      </c>
      <c r="R29" s="487"/>
      <c r="S29" s="489"/>
      <c r="T29" s="210"/>
      <c r="U29" s="485">
        <v>1</v>
      </c>
      <c r="V29" s="487"/>
      <c r="W29" s="506"/>
      <c r="X29" s="530"/>
      <c r="Y29" s="539"/>
    </row>
    <row r="30" spans="1:25" ht="12.75">
      <c r="A30" s="898" t="s">
        <v>180</v>
      </c>
      <c r="B30" s="209" t="s">
        <v>212</v>
      </c>
      <c r="C30" s="505"/>
      <c r="D30" s="485"/>
      <c r="E30" s="487"/>
      <c r="F30" s="487"/>
      <c r="G30" s="487"/>
      <c r="H30" s="487"/>
      <c r="I30" s="487"/>
      <c r="J30" s="487"/>
      <c r="K30" s="487"/>
      <c r="L30" s="488"/>
      <c r="M30" s="485"/>
      <c r="N30" s="487"/>
      <c r="O30" s="487"/>
      <c r="P30" s="489"/>
      <c r="Q30" s="485"/>
      <c r="R30" s="487"/>
      <c r="S30" s="489"/>
      <c r="T30" s="505"/>
      <c r="U30" s="189"/>
      <c r="V30" s="190"/>
      <c r="W30" s="191"/>
      <c r="X30" s="850"/>
      <c r="Y30" s="539"/>
    </row>
    <row r="31" spans="1:25" ht="12.75">
      <c r="A31" s="899"/>
      <c r="B31" s="207" t="s">
        <v>213</v>
      </c>
      <c r="C31" s="505"/>
      <c r="D31" s="485"/>
      <c r="E31" s="487"/>
      <c r="F31" s="487"/>
      <c r="G31" s="487"/>
      <c r="H31" s="487"/>
      <c r="I31" s="487"/>
      <c r="J31" s="487"/>
      <c r="K31" s="487"/>
      <c r="L31" s="488"/>
      <c r="M31" s="485"/>
      <c r="N31" s="487"/>
      <c r="O31" s="487"/>
      <c r="P31" s="489"/>
      <c r="Q31" s="485"/>
      <c r="R31" s="487"/>
      <c r="S31" s="489"/>
      <c r="T31" s="210"/>
      <c r="U31" s="485"/>
      <c r="V31" s="487"/>
      <c r="W31" s="506"/>
      <c r="X31" s="530"/>
      <c r="Y31" s="539"/>
    </row>
    <row r="32" spans="1:25" ht="12.75">
      <c r="A32" s="898" t="s">
        <v>174</v>
      </c>
      <c r="B32" s="209" t="s">
        <v>212</v>
      </c>
      <c r="C32" s="505"/>
      <c r="D32" s="485"/>
      <c r="E32" s="487"/>
      <c r="F32" s="487"/>
      <c r="G32" s="487"/>
      <c r="H32" s="487"/>
      <c r="I32" s="487"/>
      <c r="J32" s="487"/>
      <c r="K32" s="487"/>
      <c r="L32" s="488"/>
      <c r="M32" s="485"/>
      <c r="N32" s="487"/>
      <c r="O32" s="487"/>
      <c r="P32" s="489"/>
      <c r="Q32" s="485"/>
      <c r="R32" s="487"/>
      <c r="S32" s="489"/>
      <c r="T32" s="505"/>
      <c r="U32" s="189"/>
      <c r="V32" s="190"/>
      <c r="W32" s="191"/>
      <c r="X32" s="850"/>
      <c r="Y32" s="539"/>
    </row>
    <row r="33" spans="1:25" ht="12.75">
      <c r="A33" s="899"/>
      <c r="B33" s="207" t="s">
        <v>213</v>
      </c>
      <c r="C33" s="505"/>
      <c r="D33" s="485"/>
      <c r="E33" s="487"/>
      <c r="F33" s="487"/>
      <c r="G33" s="487"/>
      <c r="H33" s="487"/>
      <c r="I33" s="487"/>
      <c r="J33" s="487"/>
      <c r="K33" s="487"/>
      <c r="L33" s="488"/>
      <c r="M33" s="485"/>
      <c r="N33" s="487"/>
      <c r="O33" s="487"/>
      <c r="P33" s="489"/>
      <c r="Q33" s="485"/>
      <c r="R33" s="487"/>
      <c r="S33" s="489"/>
      <c r="T33" s="210"/>
      <c r="U33" s="485"/>
      <c r="V33" s="487"/>
      <c r="W33" s="506"/>
      <c r="X33" s="530"/>
      <c r="Y33" s="539"/>
    </row>
    <row r="34" spans="1:25" ht="12.75">
      <c r="A34" s="901" t="s">
        <v>132</v>
      </c>
      <c r="B34" s="902"/>
      <c r="C34" s="505"/>
      <c r="D34" s="485"/>
      <c r="E34" s="487"/>
      <c r="F34" s="487"/>
      <c r="G34" s="487"/>
      <c r="H34" s="487"/>
      <c r="I34" s="487"/>
      <c r="J34" s="487"/>
      <c r="K34" s="487"/>
      <c r="L34" s="488"/>
      <c r="M34" s="485"/>
      <c r="N34" s="487"/>
      <c r="O34" s="487"/>
      <c r="P34" s="489"/>
      <c r="Q34" s="485"/>
      <c r="R34" s="487"/>
      <c r="S34" s="489"/>
      <c r="T34" s="210"/>
      <c r="U34" s="485"/>
      <c r="V34" s="487"/>
      <c r="W34" s="506"/>
      <c r="X34" s="530"/>
      <c r="Y34" s="539"/>
    </row>
    <row r="35" spans="1:25" ht="12.75">
      <c r="A35" s="901" t="s">
        <v>137</v>
      </c>
      <c r="B35" s="902"/>
      <c r="C35" s="505"/>
      <c r="D35" s="485"/>
      <c r="E35" s="487"/>
      <c r="F35" s="487"/>
      <c r="G35" s="487"/>
      <c r="H35" s="487"/>
      <c r="I35" s="487"/>
      <c r="J35" s="487"/>
      <c r="K35" s="487"/>
      <c r="L35" s="488"/>
      <c r="M35" s="485"/>
      <c r="N35" s="487"/>
      <c r="O35" s="487"/>
      <c r="P35" s="489"/>
      <c r="Q35" s="485"/>
      <c r="R35" s="487"/>
      <c r="S35" s="489"/>
      <c r="T35" s="210"/>
      <c r="U35" s="485"/>
      <c r="V35" s="487"/>
      <c r="W35" s="506"/>
      <c r="X35" s="530"/>
      <c r="Y35" s="539"/>
    </row>
    <row r="36" spans="1:25" ht="12.75" customHeight="1">
      <c r="A36" s="956" t="s">
        <v>214</v>
      </c>
      <c r="B36" s="209" t="s">
        <v>212</v>
      </c>
      <c r="C36" s="505"/>
      <c r="D36" s="485"/>
      <c r="E36" s="487"/>
      <c r="F36" s="487"/>
      <c r="G36" s="487"/>
      <c r="H36" s="487"/>
      <c r="I36" s="487"/>
      <c r="J36" s="487"/>
      <c r="K36" s="487"/>
      <c r="L36" s="488"/>
      <c r="M36" s="485"/>
      <c r="N36" s="487"/>
      <c r="O36" s="487"/>
      <c r="P36" s="489"/>
      <c r="Q36" s="485"/>
      <c r="R36" s="487"/>
      <c r="S36" s="489"/>
      <c r="T36" s="516"/>
      <c r="U36" s="189"/>
      <c r="V36" s="190"/>
      <c r="W36" s="191"/>
      <c r="X36" s="428"/>
      <c r="Y36" s="539"/>
    </row>
    <row r="37" spans="1:25" ht="12.75">
      <c r="A37" s="957"/>
      <c r="B37" s="207" t="s">
        <v>213</v>
      </c>
      <c r="C37" s="505">
        <v>49</v>
      </c>
      <c r="D37" s="485">
        <v>2</v>
      </c>
      <c r="E37" s="487">
        <v>3</v>
      </c>
      <c r="F37" s="487">
        <v>8</v>
      </c>
      <c r="G37" s="487">
        <v>12</v>
      </c>
      <c r="H37" s="487">
        <v>39</v>
      </c>
      <c r="I37" s="487">
        <v>33</v>
      </c>
      <c r="J37" s="487"/>
      <c r="K37" s="487"/>
      <c r="L37" s="488"/>
      <c r="M37" s="485"/>
      <c r="N37" s="487"/>
      <c r="O37" s="487"/>
      <c r="P37" s="489"/>
      <c r="Q37" s="485">
        <v>41</v>
      </c>
      <c r="R37" s="487">
        <v>1</v>
      </c>
      <c r="S37" s="489">
        <v>6</v>
      </c>
      <c r="T37" s="210"/>
      <c r="U37" s="485">
        <v>48</v>
      </c>
      <c r="V37" s="487"/>
      <c r="W37" s="506"/>
      <c r="X37" s="530"/>
      <c r="Y37" s="539">
        <v>1</v>
      </c>
    </row>
    <row r="38" spans="1:25" ht="12.75" customHeight="1">
      <c r="A38" s="901" t="s">
        <v>61</v>
      </c>
      <c r="B38" s="902"/>
      <c r="C38" s="507"/>
      <c r="D38" s="508"/>
      <c r="E38" s="509"/>
      <c r="F38" s="509"/>
      <c r="G38" s="509"/>
      <c r="H38" s="509"/>
      <c r="I38" s="509"/>
      <c r="J38" s="509"/>
      <c r="K38" s="509"/>
      <c r="L38" s="510"/>
      <c r="M38" s="508"/>
      <c r="N38" s="509"/>
      <c r="O38" s="509"/>
      <c r="P38" s="511"/>
      <c r="Q38" s="508"/>
      <c r="R38" s="509"/>
      <c r="S38" s="511"/>
      <c r="T38" s="193"/>
      <c r="U38" s="508"/>
      <c r="V38" s="509"/>
      <c r="W38" s="512"/>
      <c r="X38" s="531"/>
      <c r="Y38" s="539"/>
    </row>
    <row r="39" spans="1:25" ht="15" customHeight="1">
      <c r="A39" s="901" t="s">
        <v>4</v>
      </c>
      <c r="B39" s="902"/>
      <c r="C39" s="484"/>
      <c r="D39" s="519"/>
      <c r="E39" s="486"/>
      <c r="F39" s="486"/>
      <c r="G39" s="486"/>
      <c r="H39" s="486"/>
      <c r="I39" s="486"/>
      <c r="J39" s="486"/>
      <c r="K39" s="486"/>
      <c r="L39" s="520"/>
      <c r="M39" s="519"/>
      <c r="N39" s="486"/>
      <c r="O39" s="486"/>
      <c r="P39" s="521"/>
      <c r="Q39" s="519"/>
      <c r="R39" s="486"/>
      <c r="S39" s="521"/>
      <c r="T39" s="211"/>
      <c r="U39" s="519"/>
      <c r="V39" s="486"/>
      <c r="W39" s="486"/>
      <c r="X39" s="530"/>
      <c r="Y39" s="539"/>
    </row>
    <row r="40" spans="1:25" ht="12.75">
      <c r="A40" s="901" t="s">
        <v>134</v>
      </c>
      <c r="B40" s="902"/>
      <c r="C40" s="505"/>
      <c r="D40" s="485"/>
      <c r="E40" s="487"/>
      <c r="F40" s="487"/>
      <c r="G40" s="487"/>
      <c r="H40" s="487"/>
      <c r="I40" s="487"/>
      <c r="J40" s="487"/>
      <c r="K40" s="487"/>
      <c r="L40" s="488"/>
      <c r="M40" s="485"/>
      <c r="N40" s="487"/>
      <c r="O40" s="487"/>
      <c r="P40" s="489"/>
      <c r="Q40" s="485"/>
      <c r="R40" s="487"/>
      <c r="S40" s="489"/>
      <c r="T40" s="210"/>
      <c r="U40" s="485"/>
      <c r="V40" s="487"/>
      <c r="W40" s="506"/>
      <c r="X40" s="530"/>
      <c r="Y40" s="539"/>
    </row>
    <row r="41" spans="1:25" ht="13.5" thickBot="1">
      <c r="A41" s="896" t="s">
        <v>138</v>
      </c>
      <c r="B41" s="897"/>
      <c r="C41" s="522"/>
      <c r="D41" s="523"/>
      <c r="E41" s="524"/>
      <c r="F41" s="524"/>
      <c r="G41" s="524"/>
      <c r="H41" s="524"/>
      <c r="I41" s="524"/>
      <c r="J41" s="524"/>
      <c r="K41" s="524"/>
      <c r="L41" s="525"/>
      <c r="M41" s="523"/>
      <c r="N41" s="524"/>
      <c r="O41" s="524"/>
      <c r="P41" s="526"/>
      <c r="Q41" s="523"/>
      <c r="R41" s="524"/>
      <c r="S41" s="526"/>
      <c r="T41" s="212"/>
      <c r="U41" s="523"/>
      <c r="V41" s="524"/>
      <c r="W41" s="532"/>
      <c r="X41" s="533"/>
      <c r="Y41" s="540"/>
    </row>
    <row r="42" spans="1:25" ht="15" customHeight="1" thickBot="1">
      <c r="A42" s="959" t="s">
        <v>136</v>
      </c>
      <c r="B42" s="960"/>
      <c r="C42" s="213"/>
      <c r="D42" s="214"/>
      <c r="E42" s="215"/>
      <c r="F42" s="215"/>
      <c r="G42" s="215"/>
      <c r="H42" s="215"/>
      <c r="I42" s="215"/>
      <c r="J42" s="215"/>
      <c r="K42" s="215"/>
      <c r="L42" s="216"/>
      <c r="M42" s="214"/>
      <c r="N42" s="215"/>
      <c r="O42" s="215"/>
      <c r="P42" s="217"/>
      <c r="Q42" s="214"/>
      <c r="R42" s="215"/>
      <c r="S42" s="218"/>
      <c r="T42" s="219"/>
      <c r="U42" s="214"/>
      <c r="V42" s="215"/>
      <c r="W42" s="218"/>
      <c r="X42" s="430"/>
      <c r="Y42" s="432"/>
    </row>
    <row r="43" spans="1:25" ht="12.75" customHeight="1">
      <c r="A43" s="894"/>
      <c r="B43" s="895"/>
      <c r="C43" s="517"/>
      <c r="D43" s="467"/>
      <c r="E43" s="469"/>
      <c r="F43" s="469"/>
      <c r="G43" s="469"/>
      <c r="H43" s="469"/>
      <c r="I43" s="469"/>
      <c r="J43" s="469"/>
      <c r="K43" s="469"/>
      <c r="L43" s="470"/>
      <c r="M43" s="467"/>
      <c r="N43" s="469"/>
      <c r="O43" s="469"/>
      <c r="P43" s="471"/>
      <c r="Q43" s="467"/>
      <c r="R43" s="469"/>
      <c r="S43" s="471"/>
      <c r="T43" s="220"/>
      <c r="U43" s="467"/>
      <c r="V43" s="469"/>
      <c r="W43" s="469"/>
      <c r="X43" s="534"/>
      <c r="Y43" s="538"/>
    </row>
    <row r="44" spans="1:25" ht="12.75" customHeight="1">
      <c r="A44" s="912"/>
      <c r="B44" s="913"/>
      <c r="C44" s="518"/>
      <c r="D44" s="476"/>
      <c r="E44" s="478"/>
      <c r="F44" s="478"/>
      <c r="G44" s="478"/>
      <c r="H44" s="478"/>
      <c r="I44" s="478"/>
      <c r="J44" s="478"/>
      <c r="K44" s="478"/>
      <c r="L44" s="479"/>
      <c r="M44" s="476"/>
      <c r="N44" s="478"/>
      <c r="O44" s="478"/>
      <c r="P44" s="480"/>
      <c r="Q44" s="476"/>
      <c r="R44" s="478"/>
      <c r="S44" s="480"/>
      <c r="T44" s="208"/>
      <c r="U44" s="476"/>
      <c r="V44" s="478"/>
      <c r="W44" s="478"/>
      <c r="X44" s="529"/>
      <c r="Y44" s="539"/>
    </row>
    <row r="45" spans="1:25" ht="12.75" customHeight="1">
      <c r="A45" s="912"/>
      <c r="B45" s="913"/>
      <c r="C45" s="518"/>
      <c r="D45" s="476"/>
      <c r="E45" s="478"/>
      <c r="F45" s="478"/>
      <c r="G45" s="478"/>
      <c r="H45" s="478"/>
      <c r="I45" s="478"/>
      <c r="J45" s="478"/>
      <c r="K45" s="478"/>
      <c r="L45" s="479"/>
      <c r="M45" s="476"/>
      <c r="N45" s="478"/>
      <c r="O45" s="478"/>
      <c r="P45" s="480"/>
      <c r="Q45" s="476"/>
      <c r="R45" s="478"/>
      <c r="S45" s="480"/>
      <c r="T45" s="208"/>
      <c r="U45" s="476"/>
      <c r="V45" s="478"/>
      <c r="W45" s="478"/>
      <c r="X45" s="529"/>
      <c r="Y45" s="539"/>
    </row>
    <row r="46" spans="1:25" ht="12.75" customHeight="1">
      <c r="A46" s="912"/>
      <c r="B46" s="913"/>
      <c r="C46" s="505"/>
      <c r="D46" s="485"/>
      <c r="E46" s="487"/>
      <c r="F46" s="487"/>
      <c r="G46" s="487"/>
      <c r="H46" s="487"/>
      <c r="I46" s="487"/>
      <c r="J46" s="487"/>
      <c r="K46" s="487"/>
      <c r="L46" s="488"/>
      <c r="M46" s="485"/>
      <c r="N46" s="487"/>
      <c r="O46" s="487"/>
      <c r="P46" s="489"/>
      <c r="Q46" s="485"/>
      <c r="R46" s="487"/>
      <c r="S46" s="489"/>
      <c r="T46" s="210"/>
      <c r="U46" s="485"/>
      <c r="V46" s="487"/>
      <c r="W46" s="487"/>
      <c r="X46" s="530"/>
      <c r="Y46" s="539"/>
    </row>
    <row r="47" spans="1:25" ht="12.75" customHeight="1" thickBot="1">
      <c r="A47" s="915"/>
      <c r="B47" s="916"/>
      <c r="C47" s="522"/>
      <c r="D47" s="523"/>
      <c r="E47" s="524"/>
      <c r="F47" s="524"/>
      <c r="G47" s="524"/>
      <c r="H47" s="524"/>
      <c r="I47" s="524"/>
      <c r="J47" s="524"/>
      <c r="K47" s="524"/>
      <c r="L47" s="525"/>
      <c r="M47" s="523"/>
      <c r="N47" s="524"/>
      <c r="O47" s="524"/>
      <c r="P47" s="526"/>
      <c r="Q47" s="523"/>
      <c r="R47" s="524"/>
      <c r="S47" s="526"/>
      <c r="T47" s="212"/>
      <c r="U47" s="523"/>
      <c r="V47" s="524"/>
      <c r="W47" s="524"/>
      <c r="X47" s="533"/>
      <c r="Y47" s="541"/>
    </row>
    <row r="48" spans="1:24" ht="10.5" customHeight="1" thickBot="1">
      <c r="A48" s="914"/>
      <c r="B48" s="914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</row>
    <row r="49" spans="1:24" ht="12.75">
      <c r="A49" s="900" t="s">
        <v>163</v>
      </c>
      <c r="B49" s="900"/>
      <c r="C49" s="222" t="s">
        <v>143</v>
      </c>
      <c r="D49" s="892">
        <f>'Табл.15'!E8</f>
        <v>65</v>
      </c>
      <c r="E49" s="893"/>
      <c r="F49" s="223"/>
      <c r="G49" s="221"/>
      <c r="H49" s="221"/>
      <c r="I49" s="221"/>
      <c r="J49" s="221"/>
      <c r="K49" s="221"/>
      <c r="L49" s="221"/>
      <c r="R49" s="221"/>
      <c r="S49" s="221"/>
      <c r="T49" s="221"/>
      <c r="U49" s="221"/>
      <c r="V49" s="224" t="s">
        <v>215</v>
      </c>
      <c r="W49" s="905"/>
      <c r="X49" s="906"/>
    </row>
    <row r="50" spans="1:24" ht="13.5" thickBot="1">
      <c r="A50" s="907" t="s">
        <v>216</v>
      </c>
      <c r="B50" s="907"/>
      <c r="C50" s="222" t="s">
        <v>143</v>
      </c>
      <c r="D50" s="908">
        <v>2</v>
      </c>
      <c r="E50" s="909"/>
      <c r="F50" s="221"/>
      <c r="G50" s="221"/>
      <c r="H50" s="221"/>
      <c r="I50" s="221"/>
      <c r="J50" s="221"/>
      <c r="K50" s="221"/>
      <c r="L50" s="221"/>
      <c r="N50" s="221"/>
      <c r="P50" s="221"/>
      <c r="Q50" s="221"/>
      <c r="R50" s="221"/>
      <c r="S50" s="221"/>
      <c r="T50" s="221"/>
      <c r="U50" s="221"/>
      <c r="V50" s="224" t="s">
        <v>217</v>
      </c>
      <c r="W50" s="910">
        <v>4</v>
      </c>
      <c r="X50" s="911"/>
    </row>
    <row r="51" spans="1:23" ht="13.5" thickBot="1">
      <c r="A51" s="900" t="s">
        <v>175</v>
      </c>
      <c r="B51" s="900"/>
      <c r="C51" s="225" t="s">
        <v>143</v>
      </c>
      <c r="D51" s="890"/>
      <c r="E51" s="891"/>
      <c r="J51" s="226"/>
      <c r="L51" s="227"/>
      <c r="M51" s="228"/>
      <c r="N51" s="228"/>
      <c r="P51" s="228"/>
      <c r="Q51" s="229"/>
      <c r="R51" s="228"/>
      <c r="S51" s="228"/>
      <c r="W51" s="221"/>
    </row>
    <row r="52" spans="2:15" ht="12.75">
      <c r="B52" s="417"/>
      <c r="C52" s="420"/>
      <c r="D52" s="437"/>
      <c r="E52" s="437"/>
      <c r="J52" s="227" t="s">
        <v>7</v>
      </c>
      <c r="K52" s="230"/>
      <c r="L52" s="230"/>
      <c r="M52" s="230"/>
      <c r="N52" s="230"/>
      <c r="O52" s="231" t="str">
        <f>'Осн.сведения'!D4</f>
        <v>Винник Ирина Ивановна</v>
      </c>
    </row>
    <row r="53" ht="12.75">
      <c r="F53" s="223"/>
    </row>
    <row r="54" ht="12.75">
      <c r="F54" s="228"/>
    </row>
    <row r="56" ht="12.75">
      <c r="P56" s="225"/>
    </row>
  </sheetData>
  <sheetProtection password="CCE7" sheet="1" objects="1" scenarios="1"/>
  <mergeCells count="58">
    <mergeCell ref="A44:B44"/>
    <mergeCell ref="A42:B42"/>
    <mergeCell ref="A39:B39"/>
    <mergeCell ref="A15:A16"/>
    <mergeCell ref="A23:B23"/>
    <mergeCell ref="A19:A20"/>
    <mergeCell ref="A21:A22"/>
    <mergeCell ref="A17:A18"/>
    <mergeCell ref="A3:B5"/>
    <mergeCell ref="J4:L4"/>
    <mergeCell ref="Q4:Q5"/>
    <mergeCell ref="A45:B45"/>
    <mergeCell ref="A34:B34"/>
    <mergeCell ref="A35:B35"/>
    <mergeCell ref="A26:A27"/>
    <mergeCell ref="A36:A37"/>
    <mergeCell ref="B10:B13"/>
    <mergeCell ref="A14:B14"/>
    <mergeCell ref="W4:W5"/>
    <mergeCell ref="B6:B9"/>
    <mergeCell ref="V4:V5"/>
    <mergeCell ref="M4:P4"/>
    <mergeCell ref="D4:E4"/>
    <mergeCell ref="F4:G4"/>
    <mergeCell ref="H4:I4"/>
    <mergeCell ref="S4:S5"/>
    <mergeCell ref="R4:R5"/>
    <mergeCell ref="C3:C4"/>
    <mergeCell ref="A1:L1"/>
    <mergeCell ref="M1:X1"/>
    <mergeCell ref="D3:L3"/>
    <mergeCell ref="M3:P3"/>
    <mergeCell ref="Q3:S3"/>
    <mergeCell ref="T3:T5"/>
    <mergeCell ref="U3:X3"/>
    <mergeCell ref="U4:U5"/>
    <mergeCell ref="X2:Y2"/>
    <mergeCell ref="X4:X5"/>
    <mergeCell ref="Y3:Y4"/>
    <mergeCell ref="W49:X49"/>
    <mergeCell ref="A50:B50"/>
    <mergeCell ref="D50:E50"/>
    <mergeCell ref="W50:X50"/>
    <mergeCell ref="A46:B46"/>
    <mergeCell ref="A49:B49"/>
    <mergeCell ref="A48:B48"/>
    <mergeCell ref="A47:B47"/>
    <mergeCell ref="A24:A25"/>
    <mergeCell ref="D51:E51"/>
    <mergeCell ref="D49:E49"/>
    <mergeCell ref="A43:B43"/>
    <mergeCell ref="A41:B41"/>
    <mergeCell ref="A28:A29"/>
    <mergeCell ref="A30:A31"/>
    <mergeCell ref="A32:A33"/>
    <mergeCell ref="A51:B51"/>
    <mergeCell ref="A38:B38"/>
    <mergeCell ref="A40:B40"/>
  </mergeCells>
  <printOptions/>
  <pageMargins left="0.35433070866141736" right="0.1968503937007874" top="0.7874015748031497" bottom="0.5905511811023623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9"/>
  <dimension ref="A1:J39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9.875" style="63" customWidth="1"/>
    <col min="2" max="2" width="15.125" style="63" customWidth="1"/>
    <col min="3" max="3" width="6.25390625" style="63" customWidth="1"/>
    <col min="4" max="4" width="7.875" style="63" customWidth="1"/>
    <col min="5" max="5" width="7.625" style="63" customWidth="1"/>
    <col min="6" max="6" width="8.75390625" style="63" customWidth="1"/>
    <col min="7" max="7" width="9.375" style="63" customWidth="1"/>
    <col min="8" max="8" width="8.75390625" style="63" customWidth="1"/>
    <col min="9" max="9" width="9.625" style="63" customWidth="1"/>
    <col min="10" max="16384" width="9.125" style="63" customWidth="1"/>
  </cols>
  <sheetData>
    <row r="1" spans="1:9" ht="18">
      <c r="A1" s="1211" t="s">
        <v>167</v>
      </c>
      <c r="B1" s="1211"/>
      <c r="C1" s="1211"/>
      <c r="D1" s="1211"/>
      <c r="E1" s="1211"/>
      <c r="F1" s="1211"/>
      <c r="G1" s="1211"/>
      <c r="H1" s="1211"/>
      <c r="I1" s="1211"/>
    </row>
    <row r="2" spans="1:9" ht="15.75">
      <c r="A2" s="1212" t="str">
        <f>'Осн.сведения'!D3</f>
        <v>ВСОШ №2</v>
      </c>
      <c r="B2" s="1212"/>
      <c r="C2" s="1212"/>
      <c r="D2" s="1212"/>
      <c r="E2" s="1212"/>
      <c r="F2" s="1212"/>
      <c r="G2" s="1212"/>
      <c r="H2" s="1212"/>
      <c r="I2" s="1212"/>
    </row>
    <row r="3" spans="1:9" ht="15.75">
      <c r="A3" s="1212" t="str">
        <f>CONCATENATE("за ",'Осн.сведения'!D5," / ",'Осн.сведения'!F5," учебный год")</f>
        <v>за 2012 / 2013 учебный год</v>
      </c>
      <c r="B3" s="1212"/>
      <c r="C3" s="1212"/>
      <c r="D3" s="1212"/>
      <c r="E3" s="1212"/>
      <c r="F3" s="1212"/>
      <c r="G3" s="1212"/>
      <c r="H3" s="1212"/>
      <c r="I3" s="1212"/>
    </row>
    <row r="4" spans="1:9" ht="9.75" customHeight="1">
      <c r="A4" s="65"/>
      <c r="B4" s="65"/>
      <c r="C4" s="65"/>
      <c r="D4" s="65"/>
      <c r="E4" s="65"/>
      <c r="F4" s="65"/>
      <c r="G4" s="65"/>
      <c r="H4" s="65"/>
      <c r="I4" s="1"/>
    </row>
    <row r="5" spans="1:9" ht="13.5" thickBot="1">
      <c r="A5" s="1"/>
      <c r="B5" s="1"/>
      <c r="C5" s="1"/>
      <c r="D5" s="1"/>
      <c r="E5" s="1"/>
      <c r="F5" s="1"/>
      <c r="G5" s="1"/>
      <c r="H5" s="1210" t="s">
        <v>232</v>
      </c>
      <c r="I5" s="1210"/>
    </row>
    <row r="6" spans="1:9" ht="36" customHeight="1">
      <c r="A6" s="1214" t="s">
        <v>44</v>
      </c>
      <c r="B6" s="1206" t="s">
        <v>2</v>
      </c>
      <c r="C6" s="1206" t="s">
        <v>45</v>
      </c>
      <c r="D6" s="1206" t="s">
        <v>97</v>
      </c>
      <c r="E6" s="1206" t="s">
        <v>162</v>
      </c>
      <c r="F6" s="1206" t="s">
        <v>48</v>
      </c>
      <c r="G6" s="1206"/>
      <c r="H6" s="1206" t="s">
        <v>46</v>
      </c>
      <c r="I6" s="1207"/>
    </row>
    <row r="7" spans="1:9" ht="34.5" thickBot="1">
      <c r="A7" s="1217"/>
      <c r="B7" s="1216"/>
      <c r="C7" s="1216"/>
      <c r="D7" s="1216"/>
      <c r="E7" s="1216"/>
      <c r="F7" s="72" t="s">
        <v>49</v>
      </c>
      <c r="G7" s="72" t="s">
        <v>47</v>
      </c>
      <c r="H7" s="72" t="s">
        <v>49</v>
      </c>
      <c r="I7" s="73" t="s">
        <v>47</v>
      </c>
    </row>
    <row r="8" spans="1:10" ht="25.5" customHeight="1">
      <c r="A8" s="713" t="s">
        <v>453</v>
      </c>
      <c r="B8" s="714" t="s">
        <v>270</v>
      </c>
      <c r="C8" s="715" t="s">
        <v>454</v>
      </c>
      <c r="D8" s="716">
        <v>35</v>
      </c>
      <c r="E8" s="716">
        <v>31</v>
      </c>
      <c r="F8" s="716"/>
      <c r="G8" s="716"/>
      <c r="H8" s="716">
        <v>2</v>
      </c>
      <c r="I8" s="717">
        <v>2</v>
      </c>
      <c r="J8" s="92"/>
    </row>
    <row r="9" spans="1:10" ht="25.5" customHeight="1">
      <c r="A9" s="718" t="s">
        <v>453</v>
      </c>
      <c r="B9" s="719" t="s">
        <v>433</v>
      </c>
      <c r="C9" s="720" t="s">
        <v>454</v>
      </c>
      <c r="D9" s="721">
        <v>70</v>
      </c>
      <c r="E9" s="721">
        <v>60</v>
      </c>
      <c r="F9" s="721"/>
      <c r="G9" s="721"/>
      <c r="H9" s="721">
        <v>4</v>
      </c>
      <c r="I9" s="722">
        <v>4</v>
      </c>
      <c r="J9" s="92"/>
    </row>
    <row r="10" spans="1:10" ht="25.5" customHeight="1">
      <c r="A10" s="718" t="s">
        <v>436</v>
      </c>
      <c r="B10" s="719" t="s">
        <v>424</v>
      </c>
      <c r="C10" s="720" t="s">
        <v>454</v>
      </c>
      <c r="D10" s="721">
        <v>35</v>
      </c>
      <c r="E10" s="721">
        <v>33</v>
      </c>
      <c r="F10" s="721"/>
      <c r="G10" s="721"/>
      <c r="H10" s="721">
        <v>2</v>
      </c>
      <c r="I10" s="722">
        <v>2</v>
      </c>
      <c r="J10" s="92"/>
    </row>
    <row r="11" spans="1:10" ht="25.5" customHeight="1">
      <c r="A11" s="718" t="s">
        <v>436</v>
      </c>
      <c r="B11" s="719" t="s">
        <v>438</v>
      </c>
      <c r="C11" s="720" t="s">
        <v>454</v>
      </c>
      <c r="D11" s="721">
        <v>35</v>
      </c>
      <c r="E11" s="721">
        <v>33</v>
      </c>
      <c r="F11" s="721"/>
      <c r="G11" s="721"/>
      <c r="H11" s="721">
        <v>2</v>
      </c>
      <c r="I11" s="722">
        <v>2</v>
      </c>
      <c r="J11" s="92"/>
    </row>
    <row r="12" spans="1:10" ht="25.5" customHeight="1">
      <c r="A12" s="718" t="s">
        <v>455</v>
      </c>
      <c r="B12" s="719" t="s">
        <v>435</v>
      </c>
      <c r="C12" s="720" t="s">
        <v>454</v>
      </c>
      <c r="D12" s="721">
        <v>105</v>
      </c>
      <c r="E12" s="721">
        <v>100</v>
      </c>
      <c r="F12" s="721"/>
      <c r="G12" s="721"/>
      <c r="H12" s="721">
        <v>6</v>
      </c>
      <c r="I12" s="722">
        <v>6</v>
      </c>
      <c r="J12" s="92"/>
    </row>
    <row r="13" spans="1:10" ht="25.5" customHeight="1">
      <c r="A13" s="718" t="s">
        <v>447</v>
      </c>
      <c r="B13" s="719" t="s">
        <v>445</v>
      </c>
      <c r="C13" s="720" t="s">
        <v>454</v>
      </c>
      <c r="D13" s="721">
        <v>70</v>
      </c>
      <c r="E13" s="721">
        <v>66</v>
      </c>
      <c r="F13" s="721"/>
      <c r="G13" s="721"/>
      <c r="H13" s="721">
        <v>4</v>
      </c>
      <c r="I13" s="722">
        <v>4</v>
      </c>
      <c r="J13" s="92"/>
    </row>
    <row r="14" spans="1:10" ht="25.5" customHeight="1">
      <c r="A14" s="718" t="s">
        <v>447</v>
      </c>
      <c r="B14" s="719" t="s">
        <v>446</v>
      </c>
      <c r="C14" s="720" t="s">
        <v>454</v>
      </c>
      <c r="D14" s="721">
        <v>35</v>
      </c>
      <c r="E14" s="721">
        <v>33</v>
      </c>
      <c r="F14" s="721"/>
      <c r="G14" s="721"/>
      <c r="H14" s="721">
        <v>2</v>
      </c>
      <c r="I14" s="722">
        <v>2</v>
      </c>
      <c r="J14" s="92"/>
    </row>
    <row r="15" spans="1:10" ht="25.5" customHeight="1">
      <c r="A15" s="718" t="s">
        <v>456</v>
      </c>
      <c r="B15" s="719" t="s">
        <v>450</v>
      </c>
      <c r="C15" s="720" t="s">
        <v>454</v>
      </c>
      <c r="D15" s="721">
        <v>35</v>
      </c>
      <c r="E15" s="721">
        <v>34</v>
      </c>
      <c r="F15" s="721">
        <v>1</v>
      </c>
      <c r="G15" s="721">
        <v>1</v>
      </c>
      <c r="H15" s="721">
        <v>1</v>
      </c>
      <c r="I15" s="722">
        <v>1</v>
      </c>
      <c r="J15" s="92"/>
    </row>
    <row r="16" spans="1:10" ht="25.5" customHeight="1">
      <c r="A16" s="718" t="s">
        <v>457</v>
      </c>
      <c r="B16" s="719" t="s">
        <v>449</v>
      </c>
      <c r="C16" s="720" t="s">
        <v>454</v>
      </c>
      <c r="D16" s="721">
        <v>35</v>
      </c>
      <c r="E16" s="721">
        <v>33</v>
      </c>
      <c r="F16" s="721"/>
      <c r="G16" s="721"/>
      <c r="H16" s="721">
        <v>1</v>
      </c>
      <c r="I16" s="722">
        <v>1</v>
      </c>
      <c r="J16" s="92"/>
    </row>
    <row r="17" spans="1:10" ht="25.5" customHeight="1">
      <c r="A17" s="718" t="s">
        <v>452</v>
      </c>
      <c r="B17" s="719" t="s">
        <v>273</v>
      </c>
      <c r="C17" s="720" t="s">
        <v>454</v>
      </c>
      <c r="D17" s="721">
        <v>35</v>
      </c>
      <c r="E17" s="721">
        <v>30</v>
      </c>
      <c r="F17" s="721">
        <v>5</v>
      </c>
      <c r="G17" s="721">
        <v>5</v>
      </c>
      <c r="H17" s="721">
        <v>3</v>
      </c>
      <c r="I17" s="722">
        <v>3</v>
      </c>
      <c r="J17" s="92"/>
    </row>
    <row r="18" spans="1:10" ht="25.5" customHeight="1">
      <c r="A18" s="718" t="s">
        <v>451</v>
      </c>
      <c r="B18" s="719" t="s">
        <v>274</v>
      </c>
      <c r="C18" s="720" t="s">
        <v>454</v>
      </c>
      <c r="D18" s="721">
        <v>35</v>
      </c>
      <c r="E18" s="721">
        <v>33</v>
      </c>
      <c r="F18" s="721">
        <v>2</v>
      </c>
      <c r="G18" s="721">
        <v>2</v>
      </c>
      <c r="H18" s="721">
        <v>2</v>
      </c>
      <c r="I18" s="722">
        <v>2</v>
      </c>
      <c r="J18" s="92"/>
    </row>
    <row r="19" spans="1:10" ht="25.5" customHeight="1">
      <c r="A19" s="718"/>
      <c r="B19" s="719"/>
      <c r="C19" s="720"/>
      <c r="D19" s="721"/>
      <c r="E19" s="721"/>
      <c r="F19" s="721"/>
      <c r="G19" s="721"/>
      <c r="H19" s="721"/>
      <c r="I19" s="722"/>
      <c r="J19" s="92"/>
    </row>
    <row r="20" spans="1:10" ht="25.5" customHeight="1">
      <c r="A20" s="718"/>
      <c r="B20" s="719"/>
      <c r="C20" s="720"/>
      <c r="D20" s="721"/>
      <c r="E20" s="721"/>
      <c r="F20" s="721"/>
      <c r="G20" s="721"/>
      <c r="H20" s="721"/>
      <c r="I20" s="722"/>
      <c r="J20" s="92"/>
    </row>
    <row r="21" spans="1:10" ht="25.5" customHeight="1">
      <c r="A21" s="718"/>
      <c r="B21" s="719"/>
      <c r="C21" s="720"/>
      <c r="D21" s="721"/>
      <c r="E21" s="721"/>
      <c r="F21" s="721"/>
      <c r="G21" s="721"/>
      <c r="H21" s="721"/>
      <c r="I21" s="722"/>
      <c r="J21" s="92"/>
    </row>
    <row r="22" spans="1:10" ht="25.5" customHeight="1">
      <c r="A22" s="718"/>
      <c r="B22" s="719"/>
      <c r="C22" s="720"/>
      <c r="D22" s="721"/>
      <c r="E22" s="721"/>
      <c r="F22" s="721"/>
      <c r="G22" s="721"/>
      <c r="H22" s="721"/>
      <c r="I22" s="722"/>
      <c r="J22" s="92"/>
    </row>
    <row r="23" spans="1:10" ht="25.5" customHeight="1">
      <c r="A23" s="718"/>
      <c r="B23" s="719"/>
      <c r="C23" s="720"/>
      <c r="D23" s="721"/>
      <c r="E23" s="721"/>
      <c r="F23" s="721"/>
      <c r="G23" s="721"/>
      <c r="H23" s="721"/>
      <c r="I23" s="722"/>
      <c r="J23" s="92"/>
    </row>
    <row r="24" spans="1:10" ht="25.5" customHeight="1">
      <c r="A24" s="718"/>
      <c r="B24" s="719"/>
      <c r="C24" s="720"/>
      <c r="D24" s="721"/>
      <c r="E24" s="721"/>
      <c r="F24" s="721"/>
      <c r="G24" s="721"/>
      <c r="H24" s="721"/>
      <c r="I24" s="722"/>
      <c r="J24" s="92"/>
    </row>
    <row r="25" spans="1:10" ht="25.5" customHeight="1">
      <c r="A25" s="718"/>
      <c r="B25" s="719"/>
      <c r="C25" s="720"/>
      <c r="D25" s="721"/>
      <c r="E25" s="721"/>
      <c r="F25" s="721"/>
      <c r="G25" s="721"/>
      <c r="H25" s="721"/>
      <c r="I25" s="722"/>
      <c r="J25" s="92"/>
    </row>
    <row r="26" spans="1:10" ht="25.5" customHeight="1">
      <c r="A26" s="718"/>
      <c r="B26" s="719"/>
      <c r="C26" s="720"/>
      <c r="D26" s="721"/>
      <c r="E26" s="721"/>
      <c r="F26" s="721"/>
      <c r="G26" s="721"/>
      <c r="H26" s="721"/>
      <c r="I26" s="722"/>
      <c r="J26" s="92"/>
    </row>
    <row r="27" spans="1:10" ht="25.5" customHeight="1">
      <c r="A27" s="718"/>
      <c r="B27" s="719"/>
      <c r="C27" s="720"/>
      <c r="D27" s="721"/>
      <c r="E27" s="721"/>
      <c r="F27" s="721"/>
      <c r="G27" s="721"/>
      <c r="H27" s="721"/>
      <c r="I27" s="722"/>
      <c r="J27" s="92"/>
    </row>
    <row r="28" spans="1:10" ht="25.5" customHeight="1">
      <c r="A28" s="718"/>
      <c r="B28" s="719"/>
      <c r="C28" s="720"/>
      <c r="D28" s="721"/>
      <c r="E28" s="721"/>
      <c r="F28" s="721"/>
      <c r="G28" s="721"/>
      <c r="H28" s="721"/>
      <c r="I28" s="722"/>
      <c r="J28" s="92"/>
    </row>
    <row r="29" spans="1:10" ht="25.5" customHeight="1" thickBot="1">
      <c r="A29" s="723"/>
      <c r="B29" s="724"/>
      <c r="C29" s="725"/>
      <c r="D29" s="726"/>
      <c r="E29" s="726"/>
      <c r="F29" s="726"/>
      <c r="G29" s="726"/>
      <c r="H29" s="726"/>
      <c r="I29" s="727"/>
      <c r="J29" s="92"/>
    </row>
    <row r="30" spans="1:9" ht="12.75">
      <c r="A30" s="139"/>
      <c r="B30" s="139"/>
      <c r="C30" s="139"/>
      <c r="D30" s="139"/>
      <c r="E30" s="139"/>
      <c r="F30" s="139"/>
      <c r="G30" s="139"/>
      <c r="H30" s="139"/>
      <c r="I30" s="139"/>
    </row>
    <row r="31" spans="1:9" ht="12.75">
      <c r="A31" s="139"/>
      <c r="B31" s="139"/>
      <c r="C31" s="139"/>
      <c r="D31" s="139"/>
      <c r="E31" s="139"/>
      <c r="F31" s="139"/>
      <c r="G31" s="139"/>
      <c r="H31" s="139"/>
      <c r="I31" s="139"/>
    </row>
    <row r="32" spans="1:9" ht="15">
      <c r="A32" s="1213" t="s">
        <v>7</v>
      </c>
      <c r="B32" s="1213"/>
      <c r="C32" s="140"/>
      <c r="D32" s="140"/>
      <c r="E32" s="140"/>
      <c r="F32" s="140"/>
      <c r="G32" s="1159" t="str">
        <f>'Осн.сведения'!D4</f>
        <v>Винник Ирина Ивановна</v>
      </c>
      <c r="H32" s="1159"/>
      <c r="I32" s="1159"/>
    </row>
    <row r="33" spans="1:9" ht="12.75">
      <c r="A33" s="139"/>
      <c r="B33" s="139"/>
      <c r="C33" s="139"/>
      <c r="D33" s="139"/>
      <c r="E33" s="139"/>
      <c r="F33" s="139"/>
      <c r="G33" s="139"/>
      <c r="H33" s="139"/>
      <c r="I33" s="139"/>
    </row>
    <row r="34" spans="1:9" ht="12.75">
      <c r="A34" s="139"/>
      <c r="B34" s="139"/>
      <c r="C34" s="139"/>
      <c r="D34" s="139"/>
      <c r="E34" s="139"/>
      <c r="F34" s="139"/>
      <c r="G34" s="139"/>
      <c r="H34" s="139"/>
      <c r="I34" s="139"/>
    </row>
    <row r="35" spans="1:9" ht="12.75">
      <c r="A35" s="139"/>
      <c r="B35" s="139"/>
      <c r="C35" s="139"/>
      <c r="D35" s="139"/>
      <c r="E35" s="139"/>
      <c r="F35" s="139"/>
      <c r="G35" s="139"/>
      <c r="H35" s="139"/>
      <c r="I35" s="139"/>
    </row>
    <row r="36" spans="1:9" ht="12.75">
      <c r="A36" s="139"/>
      <c r="B36" s="139"/>
      <c r="C36" s="139"/>
      <c r="D36" s="139"/>
      <c r="E36" s="139"/>
      <c r="F36" s="139"/>
      <c r="G36" s="139"/>
      <c r="H36" s="139"/>
      <c r="I36" s="139"/>
    </row>
    <row r="37" spans="1:9" ht="12.75">
      <c r="A37" s="139"/>
      <c r="B37" s="139"/>
      <c r="C37" s="139"/>
      <c r="D37" s="139"/>
      <c r="E37" s="139"/>
      <c r="F37" s="139"/>
      <c r="G37" s="139"/>
      <c r="H37" s="139"/>
      <c r="I37" s="139"/>
    </row>
    <row r="38" spans="1:9" ht="12.75">
      <c r="A38" s="139"/>
      <c r="B38" s="139"/>
      <c r="C38" s="139"/>
      <c r="D38" s="139"/>
      <c r="E38" s="139"/>
      <c r="F38" s="139"/>
      <c r="G38" s="139"/>
      <c r="H38" s="139"/>
      <c r="I38" s="139"/>
    </row>
    <row r="39" spans="1:9" ht="12.75">
      <c r="A39" s="139"/>
      <c r="B39" s="139"/>
      <c r="C39" s="139"/>
      <c r="D39" s="139"/>
      <c r="E39" s="139"/>
      <c r="F39" s="139"/>
      <c r="G39" s="139"/>
      <c r="H39" s="139"/>
      <c r="I39" s="139"/>
    </row>
  </sheetData>
  <sheetProtection password="CCE7" sheet="1" objects="1" scenarios="1"/>
  <mergeCells count="13">
    <mergeCell ref="B6:B7"/>
    <mergeCell ref="C6:C7"/>
    <mergeCell ref="D6:D7"/>
    <mergeCell ref="H5:I5"/>
    <mergeCell ref="A1:I1"/>
    <mergeCell ref="A2:I2"/>
    <mergeCell ref="A3:I3"/>
    <mergeCell ref="G32:I32"/>
    <mergeCell ref="A32:B32"/>
    <mergeCell ref="E6:E7"/>
    <mergeCell ref="F6:G6"/>
    <mergeCell ref="H6:I6"/>
    <mergeCell ref="A6:A7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1"/>
  <dimension ref="A1:J28"/>
  <sheetViews>
    <sheetView showZeros="0" tabSelected="1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13.25390625" style="0" customWidth="1"/>
    <col min="2" max="2" width="14.375" style="0" customWidth="1"/>
    <col min="3" max="4" width="9.75390625" style="0" customWidth="1"/>
    <col min="5" max="5" width="13.625" style="0" customWidth="1"/>
    <col min="6" max="8" width="15.75390625" style="0" customWidth="1"/>
    <col min="9" max="10" width="11.75390625" style="0" customWidth="1"/>
  </cols>
  <sheetData>
    <row r="1" spans="1:10" ht="18">
      <c r="A1" s="1203" t="str">
        <f>CONCATENATE("Итоги ",'Осн.сведения'!D5," / ",'Осн.сведения'!F5," учебного года")</f>
        <v>Итоги 2012 / 2013 учебного года</v>
      </c>
      <c r="B1" s="1203"/>
      <c r="C1" s="1203"/>
      <c r="D1" s="1203"/>
      <c r="E1" s="1203"/>
      <c r="F1" s="1203"/>
      <c r="G1" s="1203"/>
      <c r="H1" s="1203"/>
      <c r="I1" s="1203"/>
      <c r="J1" s="1203"/>
    </row>
    <row r="2" spans="1:10" ht="18">
      <c r="A2" s="1203" t="str">
        <f>'Осн.сведения'!D3</f>
        <v>ВСОШ №2</v>
      </c>
      <c r="B2" s="1203"/>
      <c r="C2" s="1203"/>
      <c r="D2" s="1203"/>
      <c r="E2" s="1203"/>
      <c r="F2" s="1203"/>
      <c r="G2" s="1203"/>
      <c r="H2" s="1203"/>
      <c r="I2" s="1203"/>
      <c r="J2" s="1203"/>
    </row>
    <row r="3" spans="1:10" ht="15">
      <c r="A3" s="1220" t="str">
        <f>CONCATENATE("(Данные об учащихся на конец ",'Осн.сведения'!D5," / ",'Осн.сведения'!F5," года)")</f>
        <v>(Данные об учащихся на конец 2012 / 2013 года)</v>
      </c>
      <c r="B3" s="1220"/>
      <c r="C3" s="1220"/>
      <c r="D3" s="1220"/>
      <c r="E3" s="1220"/>
      <c r="F3" s="1220"/>
      <c r="G3" s="1220"/>
      <c r="H3" s="1220"/>
      <c r="I3" s="1220"/>
      <c r="J3" s="1220"/>
    </row>
    <row r="5" spans="9:10" ht="12.75">
      <c r="I5" s="1224" t="s">
        <v>233</v>
      </c>
      <c r="J5" s="1224"/>
    </row>
    <row r="6" spans="9:10" ht="9" customHeight="1" thickBot="1">
      <c r="I6" s="2"/>
      <c r="J6" s="2"/>
    </row>
    <row r="7" spans="1:10" ht="36.75" customHeight="1">
      <c r="A7" s="1218" t="s">
        <v>45</v>
      </c>
      <c r="B7" s="1221" t="s">
        <v>70</v>
      </c>
      <c r="C7" s="1225" t="s">
        <v>63</v>
      </c>
      <c r="D7" s="1225"/>
      <c r="E7" s="1225" t="s">
        <v>71</v>
      </c>
      <c r="F7" s="1225" t="s">
        <v>66</v>
      </c>
      <c r="G7" s="1225"/>
      <c r="H7" s="1225"/>
      <c r="I7" s="1225" t="s">
        <v>98</v>
      </c>
      <c r="J7" s="1226"/>
    </row>
    <row r="8" spans="1:10" ht="66" customHeight="1" thickBot="1">
      <c r="A8" s="1219"/>
      <c r="B8" s="1222"/>
      <c r="C8" s="17" t="s">
        <v>64</v>
      </c>
      <c r="D8" s="17" t="s">
        <v>65</v>
      </c>
      <c r="E8" s="1227"/>
      <c r="F8" s="16" t="s">
        <v>72</v>
      </c>
      <c r="G8" s="16" t="s">
        <v>67</v>
      </c>
      <c r="H8" s="16" t="s">
        <v>68</v>
      </c>
      <c r="I8" s="16" t="s">
        <v>69</v>
      </c>
      <c r="J8" s="18" t="s">
        <v>145</v>
      </c>
    </row>
    <row r="9" spans="1:10" ht="12.75">
      <c r="A9" s="19">
        <v>1</v>
      </c>
      <c r="B9" s="728"/>
      <c r="C9" s="729"/>
      <c r="D9" s="729"/>
      <c r="E9" s="740">
        <f>'Осн.сведения'!C8</f>
        <v>0</v>
      </c>
      <c r="F9" s="729"/>
      <c r="G9" s="729"/>
      <c r="H9" s="729"/>
      <c r="I9" s="729"/>
      <c r="J9" s="736"/>
    </row>
    <row r="10" spans="1:10" ht="12.75">
      <c r="A10" s="20">
        <v>2</v>
      </c>
      <c r="B10" s="730"/>
      <c r="C10" s="731"/>
      <c r="D10" s="731"/>
      <c r="E10" s="741">
        <f>'Осн.сведения'!C9</f>
        <v>0</v>
      </c>
      <c r="F10" s="731"/>
      <c r="G10" s="731"/>
      <c r="H10" s="731"/>
      <c r="I10" s="731"/>
      <c r="J10" s="737"/>
    </row>
    <row r="11" spans="1:10" ht="12.75">
      <c r="A11" s="20">
        <v>3</v>
      </c>
      <c r="B11" s="730"/>
      <c r="C11" s="731"/>
      <c r="D11" s="731"/>
      <c r="E11" s="741">
        <f>'Осн.сведения'!C10</f>
        <v>0</v>
      </c>
      <c r="F11" s="731"/>
      <c r="G11" s="731"/>
      <c r="H11" s="731"/>
      <c r="I11" s="731"/>
      <c r="J11" s="737"/>
    </row>
    <row r="12" spans="1:10" ht="13.5" thickBot="1">
      <c r="A12" s="119">
        <v>4</v>
      </c>
      <c r="B12" s="732"/>
      <c r="C12" s="733"/>
      <c r="D12" s="733"/>
      <c r="E12" s="742">
        <f>'Осн.сведения'!C11</f>
        <v>0</v>
      </c>
      <c r="F12" s="733"/>
      <c r="G12" s="733"/>
      <c r="H12" s="733"/>
      <c r="I12" s="733"/>
      <c r="J12" s="738"/>
    </row>
    <row r="13" spans="1:10" s="21" customFormat="1" ht="24.75" customHeight="1" thickBot="1" thickTop="1">
      <c r="A13" s="123" t="s">
        <v>62</v>
      </c>
      <c r="B13" s="743">
        <f>SUM(B9:B12)</f>
        <v>0</v>
      </c>
      <c r="C13" s="744">
        <f aca="true" t="shared" si="0" ref="C13:J13">SUM(C9:C12)</f>
        <v>0</v>
      </c>
      <c r="D13" s="744">
        <f t="shared" si="0"/>
        <v>0</v>
      </c>
      <c r="E13" s="744">
        <f t="shared" si="0"/>
        <v>0</v>
      </c>
      <c r="F13" s="744">
        <f t="shared" si="0"/>
        <v>0</v>
      </c>
      <c r="G13" s="744">
        <f t="shared" si="0"/>
        <v>0</v>
      </c>
      <c r="H13" s="744">
        <f t="shared" si="0"/>
        <v>0</v>
      </c>
      <c r="I13" s="744">
        <f t="shared" si="0"/>
        <v>0</v>
      </c>
      <c r="J13" s="745">
        <f t="shared" si="0"/>
        <v>0</v>
      </c>
    </row>
    <row r="14" spans="1:10" ht="13.5" thickTop="1">
      <c r="A14" s="122">
        <v>5</v>
      </c>
      <c r="B14" s="734">
        <v>1</v>
      </c>
      <c r="C14" s="735">
        <v>2</v>
      </c>
      <c r="D14" s="735">
        <v>3</v>
      </c>
      <c r="E14" s="740">
        <f>'Осн.сведения'!C12</f>
        <v>0</v>
      </c>
      <c r="F14" s="735"/>
      <c r="G14" s="735"/>
      <c r="H14" s="735"/>
      <c r="I14" s="735"/>
      <c r="J14" s="739">
        <v>1</v>
      </c>
    </row>
    <row r="15" spans="1:10" ht="12.75">
      <c r="A15" s="20">
        <v>6</v>
      </c>
      <c r="B15" s="730">
        <v>5</v>
      </c>
      <c r="C15" s="731">
        <v>2</v>
      </c>
      <c r="D15" s="731">
        <v>6</v>
      </c>
      <c r="E15" s="741">
        <f>'Осн.сведения'!C13</f>
        <v>1</v>
      </c>
      <c r="F15" s="731"/>
      <c r="G15" s="731"/>
      <c r="H15" s="731"/>
      <c r="I15" s="731"/>
      <c r="J15" s="737">
        <v>2</v>
      </c>
    </row>
    <row r="16" spans="1:10" ht="12.75">
      <c r="A16" s="20">
        <v>7</v>
      </c>
      <c r="B16" s="730">
        <v>26</v>
      </c>
      <c r="C16" s="731">
        <v>13</v>
      </c>
      <c r="D16" s="731">
        <v>10</v>
      </c>
      <c r="E16" s="741">
        <f>'Осн.сведения'!C14</f>
        <v>29</v>
      </c>
      <c r="F16" s="731">
        <v>5</v>
      </c>
      <c r="G16" s="731">
        <v>5</v>
      </c>
      <c r="H16" s="731"/>
      <c r="I16" s="731"/>
      <c r="J16" s="737">
        <v>8</v>
      </c>
    </row>
    <row r="17" spans="1:10" ht="12.75">
      <c r="A17" s="20">
        <v>8</v>
      </c>
      <c r="B17" s="730">
        <v>52</v>
      </c>
      <c r="C17" s="731">
        <v>6</v>
      </c>
      <c r="D17" s="731">
        <v>4</v>
      </c>
      <c r="E17" s="741">
        <f>'Осн.сведения'!C15</f>
        <v>54</v>
      </c>
      <c r="F17" s="731">
        <v>4</v>
      </c>
      <c r="G17" s="731">
        <v>3</v>
      </c>
      <c r="H17" s="731"/>
      <c r="I17" s="731"/>
      <c r="J17" s="737">
        <v>4</v>
      </c>
    </row>
    <row r="18" spans="1:10" ht="13.5" thickBot="1">
      <c r="A18" s="119">
        <v>9</v>
      </c>
      <c r="B18" s="732">
        <v>82</v>
      </c>
      <c r="C18" s="733">
        <v>16</v>
      </c>
      <c r="D18" s="733">
        <v>10</v>
      </c>
      <c r="E18" s="742">
        <f>'Осн.сведения'!C16</f>
        <v>88</v>
      </c>
      <c r="F18" s="733">
        <v>3</v>
      </c>
      <c r="G18" s="733">
        <v>3</v>
      </c>
      <c r="H18" s="733"/>
      <c r="I18" s="733"/>
      <c r="J18" s="738">
        <v>9</v>
      </c>
    </row>
    <row r="19" spans="1:10" s="21" customFormat="1" ht="24.75" customHeight="1" thickBot="1" thickTop="1">
      <c r="A19" s="123" t="s">
        <v>62</v>
      </c>
      <c r="B19" s="743">
        <f>SUM(B14:B18)</f>
        <v>166</v>
      </c>
      <c r="C19" s="744">
        <f aca="true" t="shared" si="1" ref="C19:J19">SUM(C14:C18)</f>
        <v>39</v>
      </c>
      <c r="D19" s="744">
        <f t="shared" si="1"/>
        <v>33</v>
      </c>
      <c r="E19" s="744">
        <f t="shared" si="1"/>
        <v>172</v>
      </c>
      <c r="F19" s="744">
        <f t="shared" si="1"/>
        <v>12</v>
      </c>
      <c r="G19" s="744">
        <f t="shared" si="1"/>
        <v>11</v>
      </c>
      <c r="H19" s="744">
        <f t="shared" si="1"/>
        <v>0</v>
      </c>
      <c r="I19" s="744">
        <f t="shared" si="1"/>
        <v>0</v>
      </c>
      <c r="J19" s="745">
        <f t="shared" si="1"/>
        <v>24</v>
      </c>
    </row>
    <row r="20" spans="1:10" ht="13.5" thickTop="1">
      <c r="A20" s="122">
        <v>10</v>
      </c>
      <c r="B20" s="734">
        <v>64</v>
      </c>
      <c r="C20" s="735">
        <v>8</v>
      </c>
      <c r="D20" s="735">
        <v>31</v>
      </c>
      <c r="E20" s="740">
        <f>'Осн.сведения'!C17</f>
        <v>41</v>
      </c>
      <c r="F20" s="735">
        <v>19</v>
      </c>
      <c r="G20" s="735">
        <v>19</v>
      </c>
      <c r="H20" s="735"/>
      <c r="I20" s="735"/>
      <c r="J20" s="739">
        <v>31</v>
      </c>
    </row>
    <row r="21" spans="1:10" ht="12.75">
      <c r="A21" s="20">
        <v>11</v>
      </c>
      <c r="B21" s="730">
        <v>38</v>
      </c>
      <c r="C21" s="731">
        <v>6</v>
      </c>
      <c r="D21" s="731">
        <v>3</v>
      </c>
      <c r="E21" s="741">
        <f>'Осн.сведения'!C18</f>
        <v>41</v>
      </c>
      <c r="F21" s="731"/>
      <c r="G21" s="731"/>
      <c r="H21" s="731"/>
      <c r="I21" s="731"/>
      <c r="J21" s="737">
        <v>3</v>
      </c>
    </row>
    <row r="22" spans="1:10" ht="13.5" thickBot="1">
      <c r="A22" s="119" t="s">
        <v>417</v>
      </c>
      <c r="B22" s="732">
        <v>18</v>
      </c>
      <c r="C22" s="733">
        <v>7</v>
      </c>
      <c r="D22" s="733">
        <v>7</v>
      </c>
      <c r="E22" s="742">
        <f>'Осн.сведения'!C19</f>
        <v>18</v>
      </c>
      <c r="F22" s="733"/>
      <c r="G22" s="733"/>
      <c r="H22" s="733"/>
      <c r="I22" s="733"/>
      <c r="J22" s="738">
        <v>7</v>
      </c>
    </row>
    <row r="23" spans="1:10" s="21" customFormat="1" ht="24.75" customHeight="1" thickBot="1" thickTop="1">
      <c r="A23" s="123" t="s">
        <v>62</v>
      </c>
      <c r="B23" s="746">
        <f>SUM(B20:B22)</f>
        <v>120</v>
      </c>
      <c r="C23" s="744">
        <f>SUM(C20:C22)</f>
        <v>21</v>
      </c>
      <c r="D23" s="744">
        <f aca="true" t="shared" si="2" ref="D23:J23">SUM(D20:D22)</f>
        <v>41</v>
      </c>
      <c r="E23" s="744">
        <f t="shared" si="2"/>
        <v>100</v>
      </c>
      <c r="F23" s="744">
        <f t="shared" si="2"/>
        <v>19</v>
      </c>
      <c r="G23" s="744">
        <f t="shared" si="2"/>
        <v>19</v>
      </c>
      <c r="H23" s="744">
        <f t="shared" si="2"/>
        <v>0</v>
      </c>
      <c r="I23" s="744">
        <f t="shared" si="2"/>
        <v>0</v>
      </c>
      <c r="J23" s="745">
        <f t="shared" si="2"/>
        <v>41</v>
      </c>
    </row>
    <row r="24" spans="1:10" s="21" customFormat="1" ht="24.75" customHeight="1" thickBot="1" thickTop="1">
      <c r="A24" s="124" t="s">
        <v>421</v>
      </c>
      <c r="B24" s="747">
        <f aca="true" t="shared" si="3" ref="B24:J24">SUM(B13,B19,B23)</f>
        <v>286</v>
      </c>
      <c r="C24" s="748">
        <f t="shared" si="3"/>
        <v>60</v>
      </c>
      <c r="D24" s="748">
        <f t="shared" si="3"/>
        <v>74</v>
      </c>
      <c r="E24" s="748">
        <f t="shared" si="3"/>
        <v>272</v>
      </c>
      <c r="F24" s="748">
        <f t="shared" si="3"/>
        <v>31</v>
      </c>
      <c r="G24" s="748">
        <f t="shared" si="3"/>
        <v>30</v>
      </c>
      <c r="H24" s="748">
        <f t="shared" si="3"/>
        <v>0</v>
      </c>
      <c r="I24" s="748">
        <f t="shared" si="3"/>
        <v>0</v>
      </c>
      <c r="J24" s="749">
        <f t="shared" si="3"/>
        <v>65</v>
      </c>
    </row>
    <row r="25" spans="1:10" s="21" customFormat="1" ht="12.7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</row>
    <row r="26" spans="1:10" s="21" customFormat="1" ht="12.7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21" customFormat="1" ht="12.7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</row>
    <row r="28" spans="4:8" ht="15">
      <c r="D28" s="1223" t="s">
        <v>7</v>
      </c>
      <c r="E28" s="1223"/>
      <c r="F28" s="42"/>
      <c r="G28" s="43"/>
      <c r="H28" s="141" t="str">
        <f>'Осн.сведения'!D4</f>
        <v>Винник Ирина Ивановна</v>
      </c>
    </row>
  </sheetData>
  <sheetProtection password="CCE7" sheet="1" objects="1" scenarios="1"/>
  <mergeCells count="11">
    <mergeCell ref="E7:E8"/>
    <mergeCell ref="A1:J1"/>
    <mergeCell ref="A7:A8"/>
    <mergeCell ref="A2:J2"/>
    <mergeCell ref="A3:J3"/>
    <mergeCell ref="B7:B8"/>
    <mergeCell ref="D28:E28"/>
    <mergeCell ref="I5:J5"/>
    <mergeCell ref="C7:D7"/>
    <mergeCell ref="F7:H7"/>
    <mergeCell ref="I7:J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F29"/>
  <sheetViews>
    <sheetView showZero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2.75"/>
  <cols>
    <col min="1" max="1" width="9.875" style="1" customWidth="1"/>
    <col min="2" max="3" width="7.25390625" style="1" customWidth="1"/>
    <col min="4" max="4" width="6.125" style="1" customWidth="1"/>
    <col min="5" max="6" width="7.25390625" style="1" customWidth="1"/>
    <col min="7" max="7" width="6.125" style="1" customWidth="1"/>
    <col min="8" max="8" width="7.125" style="1" customWidth="1"/>
    <col min="9" max="10" width="7.25390625" style="1" customWidth="1"/>
    <col min="11" max="11" width="6.125" style="1" customWidth="1"/>
    <col min="12" max="12" width="7.125" style="1" customWidth="1"/>
    <col min="13" max="13" width="6.125" style="1" customWidth="1"/>
    <col min="14" max="14" width="6.00390625" style="1" customWidth="1"/>
    <col min="15" max="15" width="6.125" style="1" customWidth="1"/>
    <col min="16" max="16" width="7.125" style="1" customWidth="1"/>
    <col min="17" max="19" width="6.125" style="1" customWidth="1"/>
    <col min="20" max="20" width="7.125" style="1" customWidth="1"/>
    <col min="21" max="23" width="6.125" style="1" customWidth="1"/>
    <col min="24" max="24" width="7.125" style="1" customWidth="1"/>
    <col min="25" max="27" width="6.125" style="1" customWidth="1"/>
    <col min="28" max="28" width="7.125" style="1" customWidth="1"/>
    <col min="29" max="31" width="6.125" style="1" customWidth="1"/>
    <col min="32" max="32" width="7.125" style="1" customWidth="1"/>
    <col min="33" max="16384" width="9.125" style="1" customWidth="1"/>
  </cols>
  <sheetData>
    <row r="1" spans="1:32" ht="18">
      <c r="A1" s="1211" t="str">
        <f>CONCATENATE("Итоги ",'Осн.сведения'!D5," / ",'Осн.сведения'!F5," учебного года")</f>
        <v>Итоги 2012 / 2013 учебного года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  <c r="P1" s="1211"/>
      <c r="Q1" s="1211"/>
      <c r="R1" s="1211"/>
      <c r="S1" s="1211"/>
      <c r="T1" s="1211"/>
      <c r="U1" s="1211"/>
      <c r="V1" s="1211"/>
      <c r="W1" s="1211"/>
      <c r="X1" s="1211"/>
      <c r="Y1" s="1211"/>
      <c r="Z1" s="1211"/>
      <c r="AA1" s="1211"/>
      <c r="AB1" s="1211"/>
      <c r="AC1" s="1211"/>
      <c r="AD1" s="1211"/>
      <c r="AE1" s="1211"/>
      <c r="AF1" s="1211"/>
    </row>
    <row r="2" spans="1:32" ht="18">
      <c r="A2" s="1211" t="str">
        <f>'Осн.сведения'!D3</f>
        <v>ВСОШ №2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1211"/>
      <c r="R2" s="1211"/>
      <c r="S2" s="1211"/>
      <c r="T2" s="1211"/>
      <c r="U2" s="1211"/>
      <c r="V2" s="1211"/>
      <c r="W2" s="1211"/>
      <c r="X2" s="1211"/>
      <c r="Y2" s="1211"/>
      <c r="Z2" s="1211"/>
      <c r="AA2" s="1211"/>
      <c r="AB2" s="1211"/>
      <c r="AC2" s="1211"/>
      <c r="AD2" s="1211"/>
      <c r="AE2" s="1211"/>
      <c r="AF2" s="1211"/>
    </row>
    <row r="4" spans="26:32" ht="13.5" thickBot="1">
      <c r="Z4" s="74"/>
      <c r="AA4" s="74"/>
      <c r="AB4" s="74"/>
      <c r="AD4" s="1242" t="s">
        <v>410</v>
      </c>
      <c r="AE4" s="1242"/>
      <c r="AF4" s="1242"/>
    </row>
    <row r="5" spans="1:32" ht="34.5" customHeight="1" thickBot="1">
      <c r="A5" s="1243" t="s">
        <v>45</v>
      </c>
      <c r="B5" s="1255" t="s">
        <v>71</v>
      </c>
      <c r="C5" s="1236"/>
      <c r="D5" s="1237"/>
      <c r="E5" s="1246" t="s">
        <v>100</v>
      </c>
      <c r="F5" s="1247"/>
      <c r="G5" s="1247"/>
      <c r="H5" s="1248"/>
      <c r="I5" s="1249" t="s">
        <v>146</v>
      </c>
      <c r="J5" s="1250"/>
      <c r="K5" s="1250"/>
      <c r="L5" s="1251"/>
      <c r="M5" s="1252" t="s">
        <v>158</v>
      </c>
      <c r="N5" s="1253"/>
      <c r="O5" s="1253"/>
      <c r="P5" s="1253"/>
      <c r="Q5" s="1253"/>
      <c r="R5" s="1253"/>
      <c r="S5" s="1253"/>
      <c r="T5" s="1254"/>
      <c r="U5" s="1235" t="s">
        <v>74</v>
      </c>
      <c r="V5" s="1236"/>
      <c r="W5" s="1236"/>
      <c r="X5" s="1237"/>
      <c r="Y5" s="1235" t="s">
        <v>159</v>
      </c>
      <c r="Z5" s="1236"/>
      <c r="AA5" s="1236"/>
      <c r="AB5" s="1237"/>
      <c r="AC5" s="1229" t="s">
        <v>15</v>
      </c>
      <c r="AD5" s="1230"/>
      <c r="AE5" s="1230"/>
      <c r="AF5" s="1231"/>
    </row>
    <row r="6" spans="1:32" ht="44.25" customHeight="1" thickTop="1">
      <c r="A6" s="1244"/>
      <c r="B6" s="1256"/>
      <c r="C6" s="1239"/>
      <c r="D6" s="1240"/>
      <c r="E6" s="1257" t="s">
        <v>99</v>
      </c>
      <c r="F6" s="1258"/>
      <c r="G6" s="1258"/>
      <c r="H6" s="1259"/>
      <c r="I6" s="1241" t="s">
        <v>147</v>
      </c>
      <c r="J6" s="1241"/>
      <c r="K6" s="1241"/>
      <c r="L6" s="1241"/>
      <c r="M6" s="1238" t="s">
        <v>168</v>
      </c>
      <c r="N6" s="1239"/>
      <c r="O6" s="1239"/>
      <c r="P6" s="1240"/>
      <c r="Q6" s="1239" t="s">
        <v>423</v>
      </c>
      <c r="R6" s="1239"/>
      <c r="S6" s="1239"/>
      <c r="T6" s="1240"/>
      <c r="U6" s="1238"/>
      <c r="V6" s="1239"/>
      <c r="W6" s="1239"/>
      <c r="X6" s="1240"/>
      <c r="Y6" s="1238"/>
      <c r="Z6" s="1239"/>
      <c r="AA6" s="1239"/>
      <c r="AB6" s="1240"/>
      <c r="AC6" s="1232"/>
      <c r="AD6" s="1233"/>
      <c r="AE6" s="1233"/>
      <c r="AF6" s="1234"/>
    </row>
    <row r="7" spans="1:32" ht="27.75" customHeight="1" thickBot="1">
      <c r="A7" s="1245"/>
      <c r="B7" s="49" t="s">
        <v>140</v>
      </c>
      <c r="C7" s="50" t="s">
        <v>157</v>
      </c>
      <c r="D7" s="51" t="s">
        <v>156</v>
      </c>
      <c r="E7" s="52" t="s">
        <v>140</v>
      </c>
      <c r="F7" s="50" t="s">
        <v>157</v>
      </c>
      <c r="G7" s="53" t="s">
        <v>156</v>
      </c>
      <c r="H7" s="54" t="s">
        <v>8</v>
      </c>
      <c r="I7" s="50" t="s">
        <v>140</v>
      </c>
      <c r="J7" s="50" t="s">
        <v>157</v>
      </c>
      <c r="K7" s="53" t="s">
        <v>156</v>
      </c>
      <c r="L7" s="55" t="s">
        <v>8</v>
      </c>
      <c r="M7" s="52" t="s">
        <v>140</v>
      </c>
      <c r="N7" s="50" t="s">
        <v>157</v>
      </c>
      <c r="O7" s="53" t="s">
        <v>156</v>
      </c>
      <c r="P7" s="54" t="s">
        <v>8</v>
      </c>
      <c r="Q7" s="50" t="s">
        <v>140</v>
      </c>
      <c r="R7" s="50" t="s">
        <v>157</v>
      </c>
      <c r="S7" s="53" t="s">
        <v>156</v>
      </c>
      <c r="T7" s="54" t="s">
        <v>8</v>
      </c>
      <c r="U7" s="52" t="s">
        <v>140</v>
      </c>
      <c r="V7" s="50" t="s">
        <v>157</v>
      </c>
      <c r="W7" s="53" t="s">
        <v>156</v>
      </c>
      <c r="X7" s="56" t="s">
        <v>8</v>
      </c>
      <c r="Y7" s="50" t="s">
        <v>140</v>
      </c>
      <c r="Z7" s="50" t="s">
        <v>157</v>
      </c>
      <c r="AA7" s="53" t="s">
        <v>156</v>
      </c>
      <c r="AB7" s="56" t="s">
        <v>8</v>
      </c>
      <c r="AC7" s="88" t="s">
        <v>140</v>
      </c>
      <c r="AD7" s="88" t="s">
        <v>157</v>
      </c>
      <c r="AE7" s="89" t="s">
        <v>156</v>
      </c>
      <c r="AF7" s="90" t="s">
        <v>8</v>
      </c>
    </row>
    <row r="8" spans="1:32" ht="18" customHeight="1">
      <c r="A8" s="120">
        <v>1</v>
      </c>
      <c r="B8" s="768">
        <f>'Осн.сведения'!C8</f>
        <v>0</v>
      </c>
      <c r="C8" s="750"/>
      <c r="D8" s="751"/>
      <c r="E8" s="799">
        <f>SUM(F8:G8)</f>
        <v>0</v>
      </c>
      <c r="F8" s="750"/>
      <c r="G8" s="750"/>
      <c r="H8" s="802">
        <f>ROUND(IF(B8&gt;0,E8/B8*100,0),2)</f>
        <v>0</v>
      </c>
      <c r="I8" s="75"/>
      <c r="J8" s="45"/>
      <c r="K8" s="45"/>
      <c r="L8" s="77"/>
      <c r="M8" s="75"/>
      <c r="N8" s="45"/>
      <c r="O8" s="45"/>
      <c r="P8" s="78"/>
      <c r="Q8" s="79"/>
      <c r="R8" s="45"/>
      <c r="S8" s="45"/>
      <c r="T8" s="76"/>
      <c r="U8" s="799">
        <f>SUM(V8:W8)</f>
        <v>0</v>
      </c>
      <c r="V8" s="760"/>
      <c r="W8" s="760"/>
      <c r="X8" s="803">
        <f aca="true" t="shared" si="0" ref="X8:X22">ROUND(IF(B8&gt;0,U8/B8*100,0),2)</f>
        <v>0</v>
      </c>
      <c r="Y8" s="799">
        <f>SUM(Z8:AA8)</f>
        <v>0</v>
      </c>
      <c r="Z8" s="762"/>
      <c r="AA8" s="762"/>
      <c r="AB8" s="802">
        <f>ROUND(IF(B8&gt;0,Y8/B8*100,0),2)</f>
        <v>0</v>
      </c>
      <c r="AC8" s="93"/>
      <c r="AD8" s="94"/>
      <c r="AE8" s="94"/>
      <c r="AF8" s="95"/>
    </row>
    <row r="9" spans="1:32" ht="18" customHeight="1">
      <c r="A9" s="121">
        <v>2</v>
      </c>
      <c r="B9" s="769">
        <f>'Осн.сведения'!C9</f>
        <v>0</v>
      </c>
      <c r="C9" s="752"/>
      <c r="D9" s="753"/>
      <c r="E9" s="800">
        <f>SUM(F9:G9)</f>
        <v>0</v>
      </c>
      <c r="F9" s="752"/>
      <c r="G9" s="752"/>
      <c r="H9" s="803">
        <f aca="true" t="shared" si="1" ref="H9:H22">ROUND(IF(B9&gt;0,E9/B9*100,0),2)</f>
        <v>0</v>
      </c>
      <c r="I9" s="800">
        <f>SUM(J9:K9)*I25</f>
        <v>0</v>
      </c>
      <c r="J9" s="756"/>
      <c r="K9" s="756"/>
      <c r="L9" s="806">
        <f aca="true" t="shared" si="2" ref="L9:L22">ROUND(IF(B9&gt;0,I9/B9*100,0),2)</f>
        <v>0</v>
      </c>
      <c r="M9" s="800">
        <f>SUM(N9:O9)*I25</f>
        <v>0</v>
      </c>
      <c r="N9" s="756"/>
      <c r="O9" s="756"/>
      <c r="P9" s="808">
        <f>ROUND(IF(B9&gt;0,M9/B9*100,0),2)</f>
        <v>0</v>
      </c>
      <c r="Q9" s="82"/>
      <c r="R9" s="46"/>
      <c r="S9" s="46"/>
      <c r="T9" s="80"/>
      <c r="U9" s="800">
        <f>SUM(V9:W9)</f>
        <v>0</v>
      </c>
      <c r="V9" s="756"/>
      <c r="W9" s="756"/>
      <c r="X9" s="803">
        <f t="shared" si="0"/>
        <v>0</v>
      </c>
      <c r="Y9" s="800">
        <f>SUM(Z9:AA9)</f>
        <v>0</v>
      </c>
      <c r="Z9" s="763"/>
      <c r="AA9" s="763"/>
      <c r="AB9" s="803">
        <f aca="true" t="shared" si="3" ref="AB9:AB22">ROUND(IF(B9&gt;0,Y9/B9*100,0),2)</f>
        <v>0</v>
      </c>
      <c r="AC9" s="96"/>
      <c r="AD9" s="97"/>
      <c r="AE9" s="97"/>
      <c r="AF9" s="98"/>
    </row>
    <row r="10" spans="1:32" ht="18" customHeight="1">
      <c r="A10" s="121">
        <v>3</v>
      </c>
      <c r="B10" s="769">
        <f>'Осн.сведения'!C10</f>
        <v>0</v>
      </c>
      <c r="C10" s="752"/>
      <c r="D10" s="753"/>
      <c r="E10" s="800">
        <f>SUM(F10:G10)</f>
        <v>0</v>
      </c>
      <c r="F10" s="752"/>
      <c r="G10" s="752"/>
      <c r="H10" s="803">
        <f t="shared" si="1"/>
        <v>0</v>
      </c>
      <c r="I10" s="800">
        <f>SUM(J10:K10)</f>
        <v>0</v>
      </c>
      <c r="J10" s="756"/>
      <c r="K10" s="756"/>
      <c r="L10" s="806">
        <f t="shared" si="2"/>
        <v>0</v>
      </c>
      <c r="M10" s="800">
        <f>SUM(N10:O10)</f>
        <v>0</v>
      </c>
      <c r="N10" s="756"/>
      <c r="O10" s="756"/>
      <c r="P10" s="808">
        <f aca="true" t="shared" si="4" ref="P10:P16">ROUND(IF(B10&gt;0,M10/B10*100,0),2)</f>
        <v>0</v>
      </c>
      <c r="Q10" s="82"/>
      <c r="R10" s="46"/>
      <c r="S10" s="46"/>
      <c r="T10" s="80"/>
      <c r="U10" s="800">
        <f>SUM(V10:W10)</f>
        <v>0</v>
      </c>
      <c r="V10" s="756"/>
      <c r="W10" s="756"/>
      <c r="X10" s="803">
        <f t="shared" si="0"/>
        <v>0</v>
      </c>
      <c r="Y10" s="800">
        <f>SUM(Z10:AA10)</f>
        <v>0</v>
      </c>
      <c r="Z10" s="763"/>
      <c r="AA10" s="763"/>
      <c r="AB10" s="803">
        <f t="shared" si="3"/>
        <v>0</v>
      </c>
      <c r="AC10" s="96"/>
      <c r="AD10" s="97"/>
      <c r="AE10" s="97"/>
      <c r="AF10" s="98"/>
    </row>
    <row r="11" spans="1:32" ht="18" customHeight="1">
      <c r="A11" s="121">
        <v>4</v>
      </c>
      <c r="B11" s="769">
        <f>'Осн.сведения'!C11</f>
        <v>0</v>
      </c>
      <c r="C11" s="752"/>
      <c r="D11" s="753"/>
      <c r="E11" s="800">
        <f>SUM(F11:G11)</f>
        <v>0</v>
      </c>
      <c r="F11" s="752"/>
      <c r="G11" s="752"/>
      <c r="H11" s="803">
        <f t="shared" si="1"/>
        <v>0</v>
      </c>
      <c r="I11" s="800">
        <f>SUM(J11:K11)</f>
        <v>0</v>
      </c>
      <c r="J11" s="756"/>
      <c r="K11" s="756"/>
      <c r="L11" s="806">
        <f t="shared" si="2"/>
        <v>0</v>
      </c>
      <c r="M11" s="800">
        <f>SUM(N11:O11)</f>
        <v>0</v>
      </c>
      <c r="N11" s="756"/>
      <c r="O11" s="756"/>
      <c r="P11" s="808">
        <f t="shared" si="4"/>
        <v>0</v>
      </c>
      <c r="Q11" s="82"/>
      <c r="R11" s="46"/>
      <c r="S11" s="46"/>
      <c r="T11" s="80"/>
      <c r="U11" s="800">
        <f>SUM(V11:W11)</f>
        <v>0</v>
      </c>
      <c r="V11" s="756"/>
      <c r="W11" s="756"/>
      <c r="X11" s="803">
        <f t="shared" si="0"/>
        <v>0</v>
      </c>
      <c r="Y11" s="125"/>
      <c r="Z11" s="126"/>
      <c r="AA11" s="126"/>
      <c r="AB11" s="80"/>
      <c r="AC11" s="96"/>
      <c r="AD11" s="97"/>
      <c r="AE11" s="97"/>
      <c r="AF11" s="98"/>
    </row>
    <row r="12" spans="1:32" ht="36" customHeight="1" thickBot="1">
      <c r="A12" s="57" t="s">
        <v>62</v>
      </c>
      <c r="B12" s="771">
        <f aca="true" t="shared" si="5" ref="B12:G12">SUM(B8:B11)</f>
        <v>0</v>
      </c>
      <c r="C12" s="772">
        <f t="shared" si="5"/>
        <v>0</v>
      </c>
      <c r="D12" s="773">
        <f t="shared" si="5"/>
        <v>0</v>
      </c>
      <c r="E12" s="774">
        <f t="shared" si="5"/>
        <v>0</v>
      </c>
      <c r="F12" s="772">
        <f t="shared" si="5"/>
        <v>0</v>
      </c>
      <c r="G12" s="773">
        <f t="shared" si="5"/>
        <v>0</v>
      </c>
      <c r="H12" s="775">
        <f t="shared" si="1"/>
        <v>0</v>
      </c>
      <c r="I12" s="773">
        <f>SUM(I9:I11)</f>
        <v>0</v>
      </c>
      <c r="J12" s="773">
        <f>J9*I25+SUM(J10:J11)</f>
        <v>0</v>
      </c>
      <c r="K12" s="773">
        <f>K9*I25+SUM(K10:K11)</f>
        <v>0</v>
      </c>
      <c r="L12" s="776">
        <f>ROUND(IF(B9*I25+B10+B11&gt;0,I12/(B9*I25+B10+B11)*100,0),2)</f>
        <v>0</v>
      </c>
      <c r="M12" s="774">
        <f>SUM(M9:M11)</f>
        <v>0</v>
      </c>
      <c r="N12" s="772">
        <f>N9*I25+SUM(N10:N11)</f>
        <v>0</v>
      </c>
      <c r="O12" s="773">
        <f>O9*I25+SUM(O10:O11)</f>
        <v>0</v>
      </c>
      <c r="P12" s="777">
        <f>ROUND(IF(B9*I25+B10+B11&gt;0,M12/(B9*I25+B10+B11)*100,0),2)</f>
        <v>0</v>
      </c>
      <c r="Q12" s="83"/>
      <c r="R12" s="83"/>
      <c r="S12" s="83"/>
      <c r="T12" s="84"/>
      <c r="U12" s="774">
        <f>SUM(U8:U11)</f>
        <v>0</v>
      </c>
      <c r="V12" s="772">
        <f>SUM(V8:V11)</f>
        <v>0</v>
      </c>
      <c r="W12" s="773">
        <f>SUM(W8:W11)</f>
        <v>0</v>
      </c>
      <c r="X12" s="775">
        <f t="shared" si="0"/>
        <v>0</v>
      </c>
      <c r="Y12" s="773">
        <f>SUM(Y8:Y10)</f>
        <v>0</v>
      </c>
      <c r="Z12" s="773">
        <f>SUM(Z8:Z10)</f>
        <v>0</v>
      </c>
      <c r="AA12" s="773">
        <f>SUM(AA8:AA10)</f>
        <v>0</v>
      </c>
      <c r="AB12" s="775">
        <f t="shared" si="3"/>
        <v>0</v>
      </c>
      <c r="AC12" s="99"/>
      <c r="AD12" s="100"/>
      <c r="AE12" s="100"/>
      <c r="AF12" s="101"/>
    </row>
    <row r="13" spans="1:32" ht="18" customHeight="1" thickTop="1">
      <c r="A13" s="120">
        <v>5</v>
      </c>
      <c r="B13" s="770">
        <f>'Осн.сведения'!C12</f>
        <v>0</v>
      </c>
      <c r="C13" s="754"/>
      <c r="D13" s="755"/>
      <c r="E13" s="801">
        <f>SUM(F13:G13)</f>
        <v>0</v>
      </c>
      <c r="F13" s="754"/>
      <c r="G13" s="754"/>
      <c r="H13" s="804">
        <f t="shared" si="1"/>
        <v>0</v>
      </c>
      <c r="I13" s="805">
        <f>SUM(J13:K13)</f>
        <v>0</v>
      </c>
      <c r="J13" s="759"/>
      <c r="K13" s="759"/>
      <c r="L13" s="807">
        <f t="shared" si="2"/>
        <v>0</v>
      </c>
      <c r="M13" s="801">
        <f>SUM(N13:O13)</f>
        <v>0</v>
      </c>
      <c r="N13" s="759"/>
      <c r="O13" s="759"/>
      <c r="P13" s="809">
        <f t="shared" si="4"/>
        <v>0</v>
      </c>
      <c r="Q13" s="87"/>
      <c r="R13" s="58"/>
      <c r="S13" s="58"/>
      <c r="T13" s="86"/>
      <c r="U13" s="801">
        <f>SUM(V13:W13)</f>
        <v>0</v>
      </c>
      <c r="V13" s="759"/>
      <c r="W13" s="759"/>
      <c r="X13" s="804">
        <f t="shared" si="0"/>
        <v>0</v>
      </c>
      <c r="Y13" s="805">
        <f>SUM(Z13:AA13)</f>
        <v>0</v>
      </c>
      <c r="Z13" s="764"/>
      <c r="AA13" s="764"/>
      <c r="AB13" s="804">
        <f t="shared" si="3"/>
        <v>0</v>
      </c>
      <c r="AC13" s="102"/>
      <c r="AD13" s="103"/>
      <c r="AE13" s="103"/>
      <c r="AF13" s="104"/>
    </row>
    <row r="14" spans="1:32" ht="18" customHeight="1">
      <c r="A14" s="121">
        <v>6</v>
      </c>
      <c r="B14" s="769">
        <f>'Осн.сведения'!C13</f>
        <v>1</v>
      </c>
      <c r="C14" s="752">
        <v>1</v>
      </c>
      <c r="D14" s="753"/>
      <c r="E14" s="801">
        <f>SUM(F14:G14)</f>
        <v>0</v>
      </c>
      <c r="F14" s="752"/>
      <c r="G14" s="752"/>
      <c r="H14" s="803">
        <f t="shared" si="1"/>
        <v>0</v>
      </c>
      <c r="I14" s="805">
        <f>SUM(J14:K14)</f>
        <v>0</v>
      </c>
      <c r="J14" s="756"/>
      <c r="K14" s="756"/>
      <c r="L14" s="806">
        <f t="shared" si="2"/>
        <v>0</v>
      </c>
      <c r="M14" s="801">
        <f>SUM(N14:O14)</f>
        <v>0</v>
      </c>
      <c r="N14" s="756"/>
      <c r="O14" s="756"/>
      <c r="P14" s="808">
        <f t="shared" si="4"/>
        <v>0</v>
      </c>
      <c r="Q14" s="87"/>
      <c r="R14" s="46"/>
      <c r="S14" s="46"/>
      <c r="T14" s="80"/>
      <c r="U14" s="801">
        <f>SUM(V14:W14)</f>
        <v>1</v>
      </c>
      <c r="V14" s="756">
        <v>1</v>
      </c>
      <c r="W14" s="756"/>
      <c r="X14" s="803">
        <f t="shared" si="0"/>
        <v>100</v>
      </c>
      <c r="Y14" s="805">
        <f>SUM(Z14:AA14)</f>
        <v>0</v>
      </c>
      <c r="Z14" s="763"/>
      <c r="AA14" s="763"/>
      <c r="AB14" s="803">
        <f t="shared" si="3"/>
        <v>0</v>
      </c>
      <c r="AC14" s="96"/>
      <c r="AD14" s="97"/>
      <c r="AE14" s="97"/>
      <c r="AF14" s="98"/>
    </row>
    <row r="15" spans="1:32" ht="18" customHeight="1">
      <c r="A15" s="121">
        <v>7</v>
      </c>
      <c r="B15" s="769">
        <f>'Осн.сведения'!C14</f>
        <v>29</v>
      </c>
      <c r="C15" s="752">
        <v>29</v>
      </c>
      <c r="D15" s="753"/>
      <c r="E15" s="801">
        <f>SUM(F15:G15)</f>
        <v>20</v>
      </c>
      <c r="F15" s="752">
        <v>20</v>
      </c>
      <c r="G15" s="752"/>
      <c r="H15" s="803">
        <f t="shared" si="1"/>
        <v>68.97</v>
      </c>
      <c r="I15" s="805">
        <f>SUM(J15:K15)</f>
        <v>0</v>
      </c>
      <c r="J15" s="756"/>
      <c r="K15" s="756"/>
      <c r="L15" s="806">
        <f t="shared" si="2"/>
        <v>0</v>
      </c>
      <c r="M15" s="801">
        <f>SUM(N15:O15)</f>
        <v>0</v>
      </c>
      <c r="N15" s="756"/>
      <c r="O15" s="756"/>
      <c r="P15" s="808">
        <f t="shared" si="4"/>
        <v>0</v>
      </c>
      <c r="Q15" s="87"/>
      <c r="R15" s="46"/>
      <c r="S15" s="46"/>
      <c r="T15" s="80"/>
      <c r="U15" s="801">
        <f>SUM(V15:W15)</f>
        <v>9</v>
      </c>
      <c r="V15" s="756">
        <v>9</v>
      </c>
      <c r="W15" s="756"/>
      <c r="X15" s="803">
        <f t="shared" si="0"/>
        <v>31.03</v>
      </c>
      <c r="Y15" s="805">
        <f>SUM(Z15:AA15)</f>
        <v>0</v>
      </c>
      <c r="Z15" s="763"/>
      <c r="AA15" s="763"/>
      <c r="AB15" s="803">
        <f t="shared" si="3"/>
        <v>0</v>
      </c>
      <c r="AC15" s="96"/>
      <c r="AD15" s="97"/>
      <c r="AE15" s="97"/>
      <c r="AF15" s="98"/>
    </row>
    <row r="16" spans="1:32" ht="18" customHeight="1">
      <c r="A16" s="121">
        <v>8</v>
      </c>
      <c r="B16" s="769">
        <f>'Осн.сведения'!C15</f>
        <v>54</v>
      </c>
      <c r="C16" s="752">
        <v>54</v>
      </c>
      <c r="D16" s="753"/>
      <c r="E16" s="801">
        <f>SUM(F16:G16)</f>
        <v>28</v>
      </c>
      <c r="F16" s="752">
        <v>28</v>
      </c>
      <c r="G16" s="752"/>
      <c r="H16" s="803">
        <f t="shared" si="1"/>
        <v>51.85</v>
      </c>
      <c r="I16" s="805">
        <f>SUM(J16:K16)</f>
        <v>0</v>
      </c>
      <c r="J16" s="756"/>
      <c r="K16" s="756"/>
      <c r="L16" s="806">
        <f t="shared" si="2"/>
        <v>0</v>
      </c>
      <c r="M16" s="801">
        <f>SUM(N16:O16)</f>
        <v>0</v>
      </c>
      <c r="N16" s="756"/>
      <c r="O16" s="756"/>
      <c r="P16" s="808">
        <f t="shared" si="4"/>
        <v>0</v>
      </c>
      <c r="Q16" s="87"/>
      <c r="R16" s="46"/>
      <c r="S16" s="46"/>
      <c r="T16" s="80"/>
      <c r="U16" s="801">
        <f>SUM(V16:W16)</f>
        <v>24</v>
      </c>
      <c r="V16" s="756">
        <v>24</v>
      </c>
      <c r="W16" s="756"/>
      <c r="X16" s="803">
        <f t="shared" si="0"/>
        <v>44.44</v>
      </c>
      <c r="Y16" s="805">
        <f>SUM(Z16:AA16)</f>
        <v>2</v>
      </c>
      <c r="Z16" s="763">
        <v>2</v>
      </c>
      <c r="AA16" s="763"/>
      <c r="AB16" s="803">
        <f t="shared" si="3"/>
        <v>3.7</v>
      </c>
      <c r="AC16" s="96"/>
      <c r="AD16" s="97"/>
      <c r="AE16" s="97"/>
      <c r="AF16" s="98"/>
    </row>
    <row r="17" spans="1:32" ht="18" customHeight="1">
      <c r="A17" s="121">
        <v>9</v>
      </c>
      <c r="B17" s="769">
        <f>'Осн.сведения'!C16</f>
        <v>88</v>
      </c>
      <c r="C17" s="752">
        <v>88</v>
      </c>
      <c r="D17" s="753"/>
      <c r="E17" s="801">
        <f>SUM(F17:G17)</f>
        <v>64</v>
      </c>
      <c r="F17" s="752">
        <v>64</v>
      </c>
      <c r="G17" s="752"/>
      <c r="H17" s="803">
        <f t="shared" si="1"/>
        <v>72.73</v>
      </c>
      <c r="I17" s="805">
        <f>SUM(J17:K17)</f>
        <v>2</v>
      </c>
      <c r="J17" s="756">
        <v>2</v>
      </c>
      <c r="K17" s="756"/>
      <c r="L17" s="806">
        <f t="shared" si="2"/>
        <v>2.27</v>
      </c>
      <c r="M17" s="85"/>
      <c r="N17" s="46"/>
      <c r="O17" s="46"/>
      <c r="P17" s="81"/>
      <c r="Q17" s="805">
        <f>SUM(R17:S17)</f>
        <v>0</v>
      </c>
      <c r="R17" s="756"/>
      <c r="S17" s="756"/>
      <c r="T17" s="803">
        <f>ROUND(IF(B17&gt;0,Q17/B17*100,0),2)</f>
        <v>0</v>
      </c>
      <c r="U17" s="801">
        <f>SUM(V17:W17)</f>
        <v>23</v>
      </c>
      <c r="V17" s="756">
        <v>23</v>
      </c>
      <c r="W17" s="756"/>
      <c r="X17" s="803">
        <f t="shared" si="0"/>
        <v>26.14</v>
      </c>
      <c r="Y17" s="87"/>
      <c r="Z17" s="126"/>
      <c r="AA17" s="126"/>
      <c r="AB17" s="80"/>
      <c r="AC17" s="810">
        <f>SUM(AD17:AE17)</f>
        <v>1</v>
      </c>
      <c r="AD17" s="765">
        <v>1</v>
      </c>
      <c r="AE17" s="765"/>
      <c r="AF17" s="812">
        <f>ROUND(IF(B17&gt;0,AC17/B17*100,0),2)</f>
        <v>1.14</v>
      </c>
    </row>
    <row r="18" spans="1:32" ht="36" customHeight="1" thickBot="1">
      <c r="A18" s="57" t="s">
        <v>62</v>
      </c>
      <c r="B18" s="771">
        <f aca="true" t="shared" si="6" ref="B18:G18">SUM(B13:B17)</f>
        <v>172</v>
      </c>
      <c r="C18" s="772">
        <f t="shared" si="6"/>
        <v>172</v>
      </c>
      <c r="D18" s="773">
        <f t="shared" si="6"/>
        <v>0</v>
      </c>
      <c r="E18" s="774">
        <f t="shared" si="6"/>
        <v>112</v>
      </c>
      <c r="F18" s="772">
        <f t="shared" si="6"/>
        <v>112</v>
      </c>
      <c r="G18" s="778">
        <f t="shared" si="6"/>
        <v>0</v>
      </c>
      <c r="H18" s="775">
        <f t="shared" si="1"/>
        <v>65.12</v>
      </c>
      <c r="I18" s="773">
        <f>SUM(I13:I17)</f>
        <v>2</v>
      </c>
      <c r="J18" s="773">
        <f>SUM(J13:J17)</f>
        <v>2</v>
      </c>
      <c r="K18" s="773">
        <f>SUM(K13:K17)</f>
        <v>0</v>
      </c>
      <c r="L18" s="776">
        <f t="shared" si="2"/>
        <v>1.16</v>
      </c>
      <c r="M18" s="774">
        <f>SUM(M13:M16)</f>
        <v>0</v>
      </c>
      <c r="N18" s="772">
        <f>SUM(N13:N16)</f>
        <v>0</v>
      </c>
      <c r="O18" s="773">
        <f>SUM(O13:O16)</f>
        <v>0</v>
      </c>
      <c r="P18" s="777">
        <f>ROUND(IF(B13+B14+B15+B16&gt;0,M18/(B13+B14+B15+B16)*100,0),2)</f>
        <v>0</v>
      </c>
      <c r="Q18" s="773">
        <f>Q17</f>
        <v>0</v>
      </c>
      <c r="R18" s="773">
        <f>R17</f>
        <v>0</v>
      </c>
      <c r="S18" s="773">
        <f>S17</f>
        <v>0</v>
      </c>
      <c r="T18" s="775">
        <f>ROUND(IF(B17&gt;0,Q18/B17*100,0),2)</f>
        <v>0</v>
      </c>
      <c r="U18" s="774">
        <f>SUM(U13:U17)</f>
        <v>57</v>
      </c>
      <c r="V18" s="772">
        <f>SUM(V13:V17)</f>
        <v>57</v>
      </c>
      <c r="W18" s="773">
        <f>SUM(W13:W17)</f>
        <v>0</v>
      </c>
      <c r="X18" s="775">
        <f t="shared" si="0"/>
        <v>33.14</v>
      </c>
      <c r="Y18" s="773">
        <f>SUM(Y13:Y16)</f>
        <v>2</v>
      </c>
      <c r="Z18" s="773">
        <f>SUM(Z13:Z16)</f>
        <v>2</v>
      </c>
      <c r="AA18" s="773">
        <f>SUM(AA13:AA16)</f>
        <v>0</v>
      </c>
      <c r="AB18" s="775">
        <f t="shared" si="3"/>
        <v>1.16</v>
      </c>
      <c r="AC18" s="779">
        <f>AC17</f>
        <v>1</v>
      </c>
      <c r="AD18" s="780">
        <f>AD17</f>
        <v>1</v>
      </c>
      <c r="AE18" s="780">
        <f>AE17</f>
        <v>0</v>
      </c>
      <c r="AF18" s="781">
        <f>ROUND(IF(B17&gt;0,AC18/B17*100,0),2)</f>
        <v>1.14</v>
      </c>
    </row>
    <row r="19" spans="1:32" ht="18" customHeight="1" thickTop="1">
      <c r="A19" s="120">
        <v>10</v>
      </c>
      <c r="B19" s="770">
        <f>'Осн.сведения'!C17</f>
        <v>41</v>
      </c>
      <c r="C19" s="754">
        <v>41</v>
      </c>
      <c r="D19" s="755"/>
      <c r="E19" s="801">
        <f>SUM(F19:G19)</f>
        <v>19</v>
      </c>
      <c r="F19" s="754">
        <v>19</v>
      </c>
      <c r="G19" s="754"/>
      <c r="H19" s="804">
        <f t="shared" si="1"/>
        <v>46.34</v>
      </c>
      <c r="I19" s="805">
        <f>SUM(J19:K19)</f>
        <v>1</v>
      </c>
      <c r="J19" s="759">
        <v>1</v>
      </c>
      <c r="K19" s="759"/>
      <c r="L19" s="807">
        <f t="shared" si="2"/>
        <v>2.44</v>
      </c>
      <c r="M19" s="801">
        <f>SUM(N19:O19)</f>
        <v>0</v>
      </c>
      <c r="N19" s="759"/>
      <c r="O19" s="759"/>
      <c r="P19" s="809">
        <f>ROUND(IF(B19&gt;0,M19/B19*100,0),2)</f>
        <v>0</v>
      </c>
      <c r="Q19" s="87"/>
      <c r="R19" s="58"/>
      <c r="S19" s="58"/>
      <c r="T19" s="86"/>
      <c r="U19" s="801">
        <f>SUM(V19:W19)</f>
        <v>21</v>
      </c>
      <c r="V19" s="759">
        <v>21</v>
      </c>
      <c r="W19" s="759"/>
      <c r="X19" s="804">
        <f t="shared" si="0"/>
        <v>51.22</v>
      </c>
      <c r="Y19" s="805">
        <f>SUM(Z19:AA19)</f>
        <v>1</v>
      </c>
      <c r="Z19" s="764">
        <v>1</v>
      </c>
      <c r="AA19" s="764"/>
      <c r="AB19" s="804">
        <f t="shared" si="3"/>
        <v>2.44</v>
      </c>
      <c r="AC19" s="105"/>
      <c r="AD19" s="106"/>
      <c r="AE19" s="106"/>
      <c r="AF19" s="107"/>
    </row>
    <row r="20" spans="1:32" ht="18" customHeight="1">
      <c r="A20" s="121">
        <v>11</v>
      </c>
      <c r="B20" s="769">
        <f>'Осн.сведения'!C18</f>
        <v>41</v>
      </c>
      <c r="C20" s="752">
        <v>41</v>
      </c>
      <c r="D20" s="753"/>
      <c r="E20" s="801">
        <f>SUM(F20:G20)</f>
        <v>21</v>
      </c>
      <c r="F20" s="752">
        <v>21</v>
      </c>
      <c r="G20" s="752"/>
      <c r="H20" s="803">
        <f t="shared" si="1"/>
        <v>51.22</v>
      </c>
      <c r="I20" s="805">
        <f>SUM(J20:K20)</f>
        <v>4</v>
      </c>
      <c r="J20" s="756">
        <v>4</v>
      </c>
      <c r="K20" s="756"/>
      <c r="L20" s="806">
        <f t="shared" si="2"/>
        <v>9.76</v>
      </c>
      <c r="M20" s="801">
        <f>SUM(N20:O20)</f>
        <v>0</v>
      </c>
      <c r="N20" s="756"/>
      <c r="O20" s="756"/>
      <c r="P20" s="809">
        <f>ROUND(IF(B20&gt;0,M20/B20*100,0),2)</f>
        <v>0</v>
      </c>
      <c r="Q20" s="87"/>
      <c r="R20" s="46"/>
      <c r="S20" s="46"/>
      <c r="T20" s="80"/>
      <c r="U20" s="801">
        <f>SUM(V20:W20)</f>
        <v>16</v>
      </c>
      <c r="V20" s="756">
        <v>16</v>
      </c>
      <c r="W20" s="756"/>
      <c r="X20" s="803">
        <f t="shared" si="0"/>
        <v>39.02</v>
      </c>
      <c r="Y20" s="805">
        <f>SUM(Z20:AA20)</f>
        <v>4</v>
      </c>
      <c r="Z20" s="763">
        <v>4</v>
      </c>
      <c r="AA20" s="763"/>
      <c r="AB20" s="803">
        <f t="shared" si="3"/>
        <v>9.76</v>
      </c>
      <c r="AC20" s="442"/>
      <c r="AD20" s="97"/>
      <c r="AE20" s="97"/>
      <c r="AF20" s="98"/>
    </row>
    <row r="21" spans="1:32" ht="36" customHeight="1">
      <c r="A21" s="836" t="s">
        <v>426</v>
      </c>
      <c r="B21" s="769">
        <f>'Осн.сведения'!C19</f>
        <v>18</v>
      </c>
      <c r="C21" s="756">
        <v>18</v>
      </c>
      <c r="D21" s="757"/>
      <c r="E21" s="801">
        <f>SUM(F21:G21)</f>
        <v>9</v>
      </c>
      <c r="F21" s="758">
        <v>9</v>
      </c>
      <c r="G21" s="758"/>
      <c r="H21" s="803">
        <f t="shared" si="1"/>
        <v>50</v>
      </c>
      <c r="I21" s="805">
        <f>SUM(J21:K21)</f>
        <v>0</v>
      </c>
      <c r="J21" s="758"/>
      <c r="K21" s="758"/>
      <c r="L21" s="806">
        <f t="shared" si="2"/>
        <v>0</v>
      </c>
      <c r="M21" s="443"/>
      <c r="N21" s="444"/>
      <c r="O21" s="445"/>
      <c r="P21" s="446"/>
      <c r="Q21" s="805">
        <f>SUM(R21:S21)</f>
        <v>0</v>
      </c>
      <c r="R21" s="758"/>
      <c r="S21" s="758"/>
      <c r="T21" s="803">
        <f>ROUND(IF(B21&gt;0,Q21/B21*100,0),2)</f>
        <v>0</v>
      </c>
      <c r="U21" s="801">
        <f>SUM(V21:W21)</f>
        <v>0</v>
      </c>
      <c r="V21" s="761"/>
      <c r="W21" s="758"/>
      <c r="X21" s="803">
        <f t="shared" si="0"/>
        <v>0</v>
      </c>
      <c r="Y21" s="87"/>
      <c r="Z21" s="447"/>
      <c r="AA21" s="448"/>
      <c r="AB21" s="80"/>
      <c r="AC21" s="811">
        <f>SUM(AD21:AE21)</f>
        <v>9</v>
      </c>
      <c r="AD21" s="766">
        <v>9</v>
      </c>
      <c r="AE21" s="766"/>
      <c r="AF21" s="812">
        <f>ROUND(IF(B21&gt;0,AC21/B21*100,0),2)</f>
        <v>50</v>
      </c>
    </row>
    <row r="22" spans="1:32" ht="36" customHeight="1" thickBot="1">
      <c r="A22" s="57" t="s">
        <v>62</v>
      </c>
      <c r="B22" s="771">
        <f aca="true" t="shared" si="7" ref="B22:G22">SUM(B19:B21)</f>
        <v>100</v>
      </c>
      <c r="C22" s="772">
        <f t="shared" si="7"/>
        <v>100</v>
      </c>
      <c r="D22" s="773">
        <f t="shared" si="7"/>
        <v>0</v>
      </c>
      <c r="E22" s="774">
        <f t="shared" si="7"/>
        <v>49</v>
      </c>
      <c r="F22" s="772">
        <f t="shared" si="7"/>
        <v>49</v>
      </c>
      <c r="G22" s="773">
        <f t="shared" si="7"/>
        <v>0</v>
      </c>
      <c r="H22" s="775">
        <f t="shared" si="1"/>
        <v>49</v>
      </c>
      <c r="I22" s="773">
        <f>SUM(I19:I21)</f>
        <v>5</v>
      </c>
      <c r="J22" s="773">
        <f>SUM(J19:J21)</f>
        <v>5</v>
      </c>
      <c r="K22" s="773">
        <f>SUM(K19:K21)</f>
        <v>0</v>
      </c>
      <c r="L22" s="776">
        <f t="shared" si="2"/>
        <v>5</v>
      </c>
      <c r="M22" s="782">
        <f>SUM(M19:M20)</f>
        <v>0</v>
      </c>
      <c r="N22" s="772">
        <f>SUM(N19:N20)</f>
        <v>0</v>
      </c>
      <c r="O22" s="778">
        <f>SUM(O19:O20)</f>
        <v>0</v>
      </c>
      <c r="P22" s="783">
        <f>ROUND(IF(B19+B20&gt;0,M22/(B19+B20)*100,0),2)</f>
        <v>0</v>
      </c>
      <c r="Q22" s="773">
        <f>Q21</f>
        <v>0</v>
      </c>
      <c r="R22" s="773">
        <f>R21</f>
        <v>0</v>
      </c>
      <c r="S22" s="773">
        <f>S21</f>
        <v>0</v>
      </c>
      <c r="T22" s="775">
        <f>ROUND(IF(B21&gt;0,Q22/B21*100,0),2)</f>
        <v>0</v>
      </c>
      <c r="U22" s="774">
        <f>SUM(U19:U21)</f>
        <v>37</v>
      </c>
      <c r="V22" s="772">
        <f>SUM(V19:V21)</f>
        <v>37</v>
      </c>
      <c r="W22" s="773">
        <f>SUM(W19:W21)</f>
        <v>0</v>
      </c>
      <c r="X22" s="775">
        <f t="shared" si="0"/>
        <v>37</v>
      </c>
      <c r="Y22" s="773">
        <f>SUM(Y19:Y20)</f>
        <v>5</v>
      </c>
      <c r="Z22" s="773">
        <f>SUM(Z19:Z20)</f>
        <v>5</v>
      </c>
      <c r="AA22" s="773">
        <f>SUM(AA19:AA20)</f>
        <v>0</v>
      </c>
      <c r="AB22" s="775">
        <f t="shared" si="3"/>
        <v>5</v>
      </c>
      <c r="AC22" s="784">
        <f>AC21</f>
        <v>9</v>
      </c>
      <c r="AD22" s="785">
        <f>AD21</f>
        <v>9</v>
      </c>
      <c r="AE22" s="785">
        <f>AE21</f>
        <v>0</v>
      </c>
      <c r="AF22" s="786">
        <f>ROUND(IF(B21&gt;0,AC22/B21*100,0),2)</f>
        <v>50</v>
      </c>
    </row>
    <row r="23" spans="1:32" ht="36" customHeight="1" thickBot="1" thickTop="1">
      <c r="A23" s="59" t="s">
        <v>422</v>
      </c>
      <c r="B23" s="787">
        <f aca="true" t="shared" si="8" ref="B23:G23">SUM(B12,B18,B22)</f>
        <v>272</v>
      </c>
      <c r="C23" s="788">
        <f t="shared" si="8"/>
        <v>272</v>
      </c>
      <c r="D23" s="789">
        <f t="shared" si="8"/>
        <v>0</v>
      </c>
      <c r="E23" s="790">
        <f t="shared" si="8"/>
        <v>161</v>
      </c>
      <c r="F23" s="788">
        <f t="shared" si="8"/>
        <v>161</v>
      </c>
      <c r="G23" s="789">
        <f t="shared" si="8"/>
        <v>0</v>
      </c>
      <c r="H23" s="791">
        <f>ROUND(IF(B23&gt;0,E23/B23*100,0),2)</f>
        <v>59.19</v>
      </c>
      <c r="I23" s="789">
        <f>SUM(I12,I18,I22)</f>
        <v>7</v>
      </c>
      <c r="J23" s="789">
        <f>SUM(J12,J18,J22)</f>
        <v>7</v>
      </c>
      <c r="K23" s="789">
        <f>SUM(K12,K18,K22)</f>
        <v>0</v>
      </c>
      <c r="L23" s="792">
        <f>ROUND(IF(B9*I25+B10+B11+B18+B22&gt;0,I23/(B9*I25+B10+B11+B18+B22)*100,0),2)</f>
        <v>2.57</v>
      </c>
      <c r="M23" s="790">
        <f>SUM(M12,M18,M22)</f>
        <v>0</v>
      </c>
      <c r="N23" s="748">
        <f>SUM(N12,N18,N22)</f>
        <v>0</v>
      </c>
      <c r="O23" s="789">
        <f>SUM(O12,O18,O22)</f>
        <v>0</v>
      </c>
      <c r="P23" s="793">
        <f>ROUND(IF(B9*I25+B10+B11+B13+B14+B15+B16+B19+B20&gt;0,M23/(B9*I25+B10+B11+B13+B14+B15+B16+B19+B20)*100,0),2)</f>
        <v>0</v>
      </c>
      <c r="Q23" s="789">
        <f>SUM(Q18,Q22)</f>
        <v>0</v>
      </c>
      <c r="R23" s="789">
        <f>SUM(R18,R22)</f>
        <v>0</v>
      </c>
      <c r="S23" s="789">
        <f>SUM(S18,S22)</f>
        <v>0</v>
      </c>
      <c r="T23" s="794">
        <f>ROUND(IF(B17+B21&gt;0,Q23/(B17+B21)*100,0),2)</f>
        <v>0</v>
      </c>
      <c r="U23" s="790">
        <f>SUM(U12,U18,U22)</f>
        <v>94</v>
      </c>
      <c r="V23" s="788">
        <f>SUM(V12,V18,V22)</f>
        <v>94</v>
      </c>
      <c r="W23" s="789">
        <f>SUM(W12,W18,W22)</f>
        <v>0</v>
      </c>
      <c r="X23" s="791">
        <f>ROUND(IF(B23&gt;0,U23/B23*100,0),2)</f>
        <v>34.56</v>
      </c>
      <c r="Y23" s="789">
        <f>SUM(Y12,Y18,Y22)</f>
        <v>7</v>
      </c>
      <c r="Z23" s="789">
        <f>SUM(Z12,Z18,Z22)</f>
        <v>7</v>
      </c>
      <c r="AA23" s="789">
        <f>SUM(AA12,AA18,AA22)</f>
        <v>0</v>
      </c>
      <c r="AB23" s="795">
        <f>ROUND(IF(B23&gt;0,Y23/B23*100,0),2)</f>
        <v>2.57</v>
      </c>
      <c r="AC23" s="796">
        <f>SUM(AC18,AC22)</f>
        <v>10</v>
      </c>
      <c r="AD23" s="797">
        <f>SUM(AD18,AD22)</f>
        <v>10</v>
      </c>
      <c r="AE23" s="797">
        <f>SUM(AE18,AE22)</f>
        <v>0</v>
      </c>
      <c r="AF23" s="798">
        <f>ROUND(IF(B17+B21&gt;0,AC23/(B17+B21)*100,0),2)</f>
        <v>9.43</v>
      </c>
    </row>
    <row r="24" spans="1:28" ht="12.75">
      <c r="A24" s="60"/>
      <c r="B24" s="7"/>
      <c r="C24" s="7"/>
      <c r="D24" s="7"/>
      <c r="E24" s="7"/>
      <c r="F24" s="7"/>
      <c r="G24" s="7"/>
      <c r="H24" s="9"/>
      <c r="I24" s="837"/>
      <c r="J24" s="7"/>
      <c r="K24" s="7"/>
      <c r="L24" s="9"/>
      <c r="M24" s="7"/>
      <c r="N24" s="7"/>
      <c r="O24" s="7"/>
      <c r="P24" s="7"/>
      <c r="Q24" s="7"/>
      <c r="R24" s="7"/>
      <c r="S24" s="7"/>
      <c r="T24" s="9"/>
      <c r="U24" s="7"/>
      <c r="V24" s="7"/>
      <c r="W24" s="7"/>
      <c r="X24" s="9"/>
      <c r="Y24" s="7"/>
      <c r="Z24" s="7"/>
      <c r="AA24" s="7"/>
      <c r="AB24" s="8"/>
    </row>
    <row r="25" spans="1:28" ht="12.75">
      <c r="A25" s="60"/>
      <c r="B25" s="1228" t="s">
        <v>166</v>
      </c>
      <c r="C25" s="1228"/>
      <c r="D25" s="1228"/>
      <c r="E25" s="1228"/>
      <c r="F25" s="1228"/>
      <c r="G25" s="1228"/>
      <c r="H25" s="1228"/>
      <c r="I25" s="767"/>
      <c r="J25" s="7"/>
      <c r="K25" s="7"/>
      <c r="L25" s="9"/>
      <c r="M25" s="7"/>
      <c r="N25" s="7"/>
      <c r="O25" s="7"/>
      <c r="P25" s="7"/>
      <c r="Q25" s="7"/>
      <c r="R25" s="7"/>
      <c r="S25" s="7"/>
      <c r="T25" s="9"/>
      <c r="U25" s="7"/>
      <c r="V25" s="7"/>
      <c r="W25" s="7"/>
      <c r="X25" s="9"/>
      <c r="Y25" s="7"/>
      <c r="Z25" s="7"/>
      <c r="AA25" s="7"/>
      <c r="AB25" s="8"/>
    </row>
    <row r="27" spans="5:9" ht="15">
      <c r="E27" s="61"/>
      <c r="F27" s="61"/>
      <c r="G27" s="61"/>
      <c r="H27" s="48"/>
      <c r="I27" s="48"/>
    </row>
    <row r="29" spans="11:25" ht="15">
      <c r="K29" s="1213" t="s">
        <v>7</v>
      </c>
      <c r="L29" s="1213"/>
      <c r="M29" s="1213"/>
      <c r="N29" s="1213"/>
      <c r="O29" s="41"/>
      <c r="P29" s="41"/>
      <c r="Q29" s="41"/>
      <c r="R29" s="41"/>
      <c r="S29" s="41"/>
      <c r="T29" s="41"/>
      <c r="U29" s="1209" t="str">
        <f>'Осн.сведения'!D4</f>
        <v>Винник Ирина Ивановна</v>
      </c>
      <c r="V29" s="1209"/>
      <c r="W29" s="1209"/>
      <c r="X29" s="1209"/>
      <c r="Y29" s="1209"/>
    </row>
  </sheetData>
  <sheetProtection password="CCE7" sheet="1" objects="1" scenarios="1"/>
  <mergeCells count="18">
    <mergeCell ref="AD4:AF4"/>
    <mergeCell ref="A5:A7"/>
    <mergeCell ref="E5:H5"/>
    <mergeCell ref="I5:L5"/>
    <mergeCell ref="M5:T5"/>
    <mergeCell ref="B5:D6"/>
    <mergeCell ref="U5:X6"/>
    <mergeCell ref="E6:H6"/>
    <mergeCell ref="A1:AF1"/>
    <mergeCell ref="A2:AF2"/>
    <mergeCell ref="U29:Y29"/>
    <mergeCell ref="B25:H25"/>
    <mergeCell ref="AC5:AF6"/>
    <mergeCell ref="K29:N29"/>
    <mergeCell ref="Y5:AB6"/>
    <mergeCell ref="I6:L6"/>
    <mergeCell ref="M6:P6"/>
    <mergeCell ref="Q6:T6"/>
  </mergeCells>
  <printOptions/>
  <pageMargins left="0.31496062992125984" right="0.1968503937007874" top="0.984251968503937" bottom="0.984251968503937" header="0.5118110236220472" footer="0.5118110236220472"/>
  <pageSetup horizontalDpi="600" verticalDpi="6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3"/>
  <dimension ref="A1:L25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125" style="1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75390625" style="1" customWidth="1"/>
    <col min="9" max="9" width="32.75390625" style="1" customWidth="1"/>
    <col min="10" max="10" width="25.75390625" style="1" customWidth="1"/>
    <col min="11" max="11" width="8.375" style="1" customWidth="1"/>
    <col min="12" max="16384" width="9.125" style="1" customWidth="1"/>
  </cols>
  <sheetData>
    <row r="1" spans="1:11" ht="15.75">
      <c r="A1" s="1212" t="s">
        <v>161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</row>
    <row r="2" spans="1:11" ht="15.75">
      <c r="A2" s="1212" t="str">
        <f>CONCATENATE("на конец ",'Осн.сведения'!D5," / ",'Осн.сведения'!F5," учебного года")</f>
        <v>на конец 2012 / 2013 учебного года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</row>
    <row r="3" spans="1:11" ht="15.75">
      <c r="A3" s="1212" t="str">
        <f>'Осн.сведения'!D3</f>
        <v>ВСОШ №2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</row>
    <row r="5" spans="10:11" ht="13.5" thickBot="1">
      <c r="J5" s="1260" t="s">
        <v>411</v>
      </c>
      <c r="K5" s="1260"/>
    </row>
    <row r="6" spans="1:11" ht="21" customHeight="1">
      <c r="A6" s="1261" t="s">
        <v>169</v>
      </c>
      <c r="B6" s="1263" t="s">
        <v>76</v>
      </c>
      <c r="C6" s="1263" t="s">
        <v>148</v>
      </c>
      <c r="D6" s="1265" t="s">
        <v>77</v>
      </c>
      <c r="E6" s="1266"/>
      <c r="F6" s="1266"/>
      <c r="G6" s="1266"/>
      <c r="H6" s="1267"/>
      <c r="I6" s="70" t="s">
        <v>105</v>
      </c>
      <c r="J6" s="1263" t="s">
        <v>78</v>
      </c>
      <c r="K6" s="1268" t="s">
        <v>79</v>
      </c>
    </row>
    <row r="7" spans="1:11" ht="48" customHeight="1" thickBot="1">
      <c r="A7" s="1262"/>
      <c r="B7" s="1264"/>
      <c r="C7" s="1264"/>
      <c r="D7" s="129" t="s">
        <v>149</v>
      </c>
      <c r="E7" s="129" t="s">
        <v>150</v>
      </c>
      <c r="F7" s="129" t="s">
        <v>151</v>
      </c>
      <c r="G7" s="129" t="s">
        <v>152</v>
      </c>
      <c r="H7" s="129" t="s">
        <v>184</v>
      </c>
      <c r="I7" s="71" t="s">
        <v>106</v>
      </c>
      <c r="J7" s="1264"/>
      <c r="K7" s="1269"/>
    </row>
    <row r="8" spans="1:12" ht="12.75">
      <c r="A8" s="813"/>
      <c r="B8" s="714"/>
      <c r="C8" s="715"/>
      <c r="D8" s="814"/>
      <c r="E8" s="814"/>
      <c r="F8" s="814"/>
      <c r="G8" s="814"/>
      <c r="H8" s="814"/>
      <c r="I8" s="815"/>
      <c r="J8" s="714"/>
      <c r="K8" s="816"/>
      <c r="L8" s="44"/>
    </row>
    <row r="9" spans="1:12" ht="12.75">
      <c r="A9" s="817"/>
      <c r="B9" s="719"/>
      <c r="C9" s="720"/>
      <c r="D9" s="818"/>
      <c r="E9" s="818"/>
      <c r="F9" s="818"/>
      <c r="G9" s="818"/>
      <c r="H9" s="818"/>
      <c r="I9" s="819"/>
      <c r="J9" s="719"/>
      <c r="K9" s="820"/>
      <c r="L9" s="44"/>
    </row>
    <row r="10" spans="1:12" ht="12.75">
      <c r="A10" s="817"/>
      <c r="B10" s="719"/>
      <c r="C10" s="720"/>
      <c r="D10" s="818"/>
      <c r="E10" s="818"/>
      <c r="F10" s="818"/>
      <c r="G10" s="818"/>
      <c r="H10" s="818"/>
      <c r="I10" s="819"/>
      <c r="J10" s="719"/>
      <c r="K10" s="820"/>
      <c r="L10" s="44"/>
    </row>
    <row r="11" spans="1:12" ht="12.75">
      <c r="A11" s="817"/>
      <c r="B11" s="719"/>
      <c r="C11" s="720"/>
      <c r="D11" s="818"/>
      <c r="E11" s="818"/>
      <c r="F11" s="818"/>
      <c r="G11" s="818"/>
      <c r="H11" s="818"/>
      <c r="I11" s="819"/>
      <c r="J11" s="719"/>
      <c r="K11" s="820"/>
      <c r="L11" s="44"/>
    </row>
    <row r="12" spans="1:12" ht="12.75">
      <c r="A12" s="817"/>
      <c r="B12" s="719"/>
      <c r="C12" s="720"/>
      <c r="D12" s="818"/>
      <c r="E12" s="818"/>
      <c r="F12" s="818"/>
      <c r="G12" s="818"/>
      <c r="H12" s="818"/>
      <c r="I12" s="819"/>
      <c r="J12" s="719"/>
      <c r="K12" s="820"/>
      <c r="L12" s="44"/>
    </row>
    <row r="13" spans="1:12" ht="12.75">
      <c r="A13" s="817"/>
      <c r="B13" s="719"/>
      <c r="C13" s="720"/>
      <c r="D13" s="818"/>
      <c r="E13" s="818"/>
      <c r="F13" s="818"/>
      <c r="G13" s="818"/>
      <c r="H13" s="818"/>
      <c r="I13" s="819"/>
      <c r="J13" s="719"/>
      <c r="K13" s="820"/>
      <c r="L13" s="44"/>
    </row>
    <row r="14" spans="1:12" ht="12.75">
      <c r="A14" s="817"/>
      <c r="B14" s="719"/>
      <c r="C14" s="720"/>
      <c r="D14" s="818"/>
      <c r="E14" s="818"/>
      <c r="F14" s="818"/>
      <c r="G14" s="818"/>
      <c r="H14" s="818"/>
      <c r="I14" s="819"/>
      <c r="J14" s="719"/>
      <c r="K14" s="820"/>
      <c r="L14" s="44"/>
    </row>
    <row r="15" spans="1:12" ht="12.75">
      <c r="A15" s="817"/>
      <c r="B15" s="719"/>
      <c r="C15" s="720"/>
      <c r="D15" s="818"/>
      <c r="E15" s="818"/>
      <c r="F15" s="818"/>
      <c r="G15" s="818"/>
      <c r="H15" s="818"/>
      <c r="I15" s="819"/>
      <c r="J15" s="719"/>
      <c r="K15" s="820"/>
      <c r="L15" s="44"/>
    </row>
    <row r="16" spans="1:12" ht="12.75">
      <c r="A16" s="817"/>
      <c r="B16" s="719"/>
      <c r="C16" s="720"/>
      <c r="D16" s="818"/>
      <c r="E16" s="818"/>
      <c r="F16" s="818"/>
      <c r="G16" s="818"/>
      <c r="H16" s="818"/>
      <c r="I16" s="819"/>
      <c r="J16" s="719"/>
      <c r="K16" s="820"/>
      <c r="L16" s="44"/>
    </row>
    <row r="17" spans="1:12" ht="12.75">
      <c r="A17" s="817"/>
      <c r="B17" s="719"/>
      <c r="C17" s="720"/>
      <c r="D17" s="818"/>
      <c r="E17" s="818"/>
      <c r="F17" s="818"/>
      <c r="G17" s="818"/>
      <c r="H17" s="818"/>
      <c r="I17" s="819"/>
      <c r="J17" s="719"/>
      <c r="K17" s="820"/>
      <c r="L17" s="44"/>
    </row>
    <row r="18" spans="1:12" ht="12.75">
      <c r="A18" s="817"/>
      <c r="B18" s="719"/>
      <c r="C18" s="720"/>
      <c r="D18" s="818"/>
      <c r="E18" s="818"/>
      <c r="F18" s="818"/>
      <c r="G18" s="818"/>
      <c r="H18" s="818"/>
      <c r="I18" s="819"/>
      <c r="J18" s="719"/>
      <c r="K18" s="820"/>
      <c r="L18" s="44"/>
    </row>
    <row r="19" spans="1:12" ht="12.75">
      <c r="A19" s="817"/>
      <c r="B19" s="719"/>
      <c r="C19" s="720"/>
      <c r="D19" s="818"/>
      <c r="E19" s="818"/>
      <c r="F19" s="818"/>
      <c r="G19" s="818"/>
      <c r="H19" s="818"/>
      <c r="I19" s="819"/>
      <c r="J19" s="719"/>
      <c r="K19" s="820"/>
      <c r="L19" s="44"/>
    </row>
    <row r="20" spans="1:12" ht="12.75">
      <c r="A20" s="817"/>
      <c r="B20" s="719"/>
      <c r="C20" s="720"/>
      <c r="D20" s="818"/>
      <c r="E20" s="818"/>
      <c r="F20" s="818"/>
      <c r="G20" s="818"/>
      <c r="H20" s="818"/>
      <c r="I20" s="819"/>
      <c r="J20" s="719"/>
      <c r="K20" s="820"/>
      <c r="L20" s="44"/>
    </row>
    <row r="21" spans="1:12" ht="12.75">
      <c r="A21" s="817"/>
      <c r="B21" s="719"/>
      <c r="C21" s="720"/>
      <c r="D21" s="818"/>
      <c r="E21" s="818"/>
      <c r="F21" s="818"/>
      <c r="G21" s="818"/>
      <c r="H21" s="818"/>
      <c r="I21" s="819"/>
      <c r="J21" s="719"/>
      <c r="K21" s="820"/>
      <c r="L21" s="44"/>
    </row>
    <row r="22" spans="1:12" ht="13.5" thickBot="1">
      <c r="A22" s="821"/>
      <c r="B22" s="724"/>
      <c r="C22" s="725"/>
      <c r="D22" s="822"/>
      <c r="E22" s="822"/>
      <c r="F22" s="822"/>
      <c r="G22" s="822"/>
      <c r="H22" s="822"/>
      <c r="I22" s="823"/>
      <c r="J22" s="724"/>
      <c r="K22" s="824"/>
      <c r="L22" s="44"/>
    </row>
    <row r="23" spans="1:11" ht="12.75">
      <c r="A23" s="108"/>
      <c r="B23" s="109"/>
      <c r="C23" s="108"/>
      <c r="D23" s="110"/>
      <c r="E23" s="110"/>
      <c r="F23" s="110"/>
      <c r="G23" s="110"/>
      <c r="H23" s="110"/>
      <c r="I23" s="111"/>
      <c r="J23" s="109"/>
      <c r="K23" s="112"/>
    </row>
    <row r="25" spans="5:11" ht="15">
      <c r="E25" s="1213" t="s">
        <v>7</v>
      </c>
      <c r="F25" s="1213"/>
      <c r="G25" s="1213"/>
      <c r="H25" s="277"/>
      <c r="I25" s="41"/>
      <c r="J25" s="1159" t="str">
        <f>'Осн.сведения'!D4</f>
        <v>Винник Ирина Ивановна</v>
      </c>
      <c r="K25" s="1159"/>
    </row>
  </sheetData>
  <sheetProtection password="CCE7" sheet="1" objects="1" scenarios="1"/>
  <mergeCells count="12">
    <mergeCell ref="D6:H6"/>
    <mergeCell ref="K6:K7"/>
    <mergeCell ref="A1:K1"/>
    <mergeCell ref="J5:K5"/>
    <mergeCell ref="A2:K2"/>
    <mergeCell ref="A3:K3"/>
    <mergeCell ref="E25:G25"/>
    <mergeCell ref="J25:K25"/>
    <mergeCell ref="A6:A7"/>
    <mergeCell ref="B6:B7"/>
    <mergeCell ref="C6:C7"/>
    <mergeCell ref="J6:J7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2"/>
  <dimension ref="A1:L34"/>
  <sheetViews>
    <sheetView showZeros="0" zoomScalePageLayoutView="0" workbookViewId="0" topLeftCell="A1">
      <pane ySplit="7" topLeftCell="A26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125" style="1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125" style="1" customWidth="1"/>
    <col min="9" max="9" width="31.625" style="1" customWidth="1"/>
    <col min="10" max="10" width="24.75390625" style="1" customWidth="1"/>
    <col min="11" max="11" width="8.25390625" style="1" customWidth="1"/>
    <col min="12" max="16384" width="9.125" style="1" customWidth="1"/>
  </cols>
  <sheetData>
    <row r="1" spans="1:11" ht="15.75" customHeight="1">
      <c r="A1" s="1270" t="s">
        <v>160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</row>
    <row r="2" spans="1:11" ht="15.75">
      <c r="A2" s="1212" t="str">
        <f>CONCATENATE("до получения основного общего образования, на конец ",'Осн.сведения'!D5," / ",'Осн.сведения'!F5," учебного года")</f>
        <v>до получения основного общего образования, на конец 2012 / 2013 учебного года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</row>
    <row r="3" spans="1:11" ht="15.75">
      <c r="A3" s="1212" t="str">
        <f>'Осн.сведения'!D3</f>
        <v>ВСОШ №2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</row>
    <row r="5" spans="10:11" ht="13.5" thickBot="1">
      <c r="J5" s="1260" t="s">
        <v>412</v>
      </c>
      <c r="K5" s="1260"/>
    </row>
    <row r="6" spans="1:11" ht="21" customHeight="1">
      <c r="A6" s="1271" t="s">
        <v>169</v>
      </c>
      <c r="B6" s="1263" t="s">
        <v>76</v>
      </c>
      <c r="C6" s="1263" t="s">
        <v>148</v>
      </c>
      <c r="D6" s="1265" t="s">
        <v>77</v>
      </c>
      <c r="E6" s="1266"/>
      <c r="F6" s="1266"/>
      <c r="G6" s="1266"/>
      <c r="H6" s="1267"/>
      <c r="I6" s="70" t="s">
        <v>105</v>
      </c>
      <c r="J6" s="1263" t="s">
        <v>78</v>
      </c>
      <c r="K6" s="1268" t="s">
        <v>79</v>
      </c>
    </row>
    <row r="7" spans="1:11" ht="48" customHeight="1" thickBot="1">
      <c r="A7" s="1272"/>
      <c r="B7" s="1264"/>
      <c r="C7" s="1264"/>
      <c r="D7" s="129" t="s">
        <v>149</v>
      </c>
      <c r="E7" s="129" t="s">
        <v>150</v>
      </c>
      <c r="F7" s="129" t="s">
        <v>151</v>
      </c>
      <c r="G7" s="129" t="s">
        <v>152</v>
      </c>
      <c r="H7" s="129" t="s">
        <v>184</v>
      </c>
      <c r="I7" s="71" t="s">
        <v>106</v>
      </c>
      <c r="J7" s="1264"/>
      <c r="K7" s="1269"/>
    </row>
    <row r="8" spans="1:12" ht="26.25" thickBot="1">
      <c r="A8" s="813">
        <v>5</v>
      </c>
      <c r="B8" s="714" t="s">
        <v>476</v>
      </c>
      <c r="C8" s="715">
        <v>1988</v>
      </c>
      <c r="D8" s="814"/>
      <c r="E8" s="814"/>
      <c r="F8" s="814"/>
      <c r="G8" s="814"/>
      <c r="H8" s="818" t="s">
        <v>464</v>
      </c>
      <c r="I8" s="815" t="s">
        <v>477</v>
      </c>
      <c r="J8" s="714" t="s">
        <v>462</v>
      </c>
      <c r="K8" s="816"/>
      <c r="L8" s="44"/>
    </row>
    <row r="9" spans="1:12" ht="26.25" thickBot="1">
      <c r="A9" s="817">
        <v>6</v>
      </c>
      <c r="B9" s="719" t="s">
        <v>478</v>
      </c>
      <c r="C9" s="720">
        <v>1993</v>
      </c>
      <c r="D9" s="818"/>
      <c r="E9" s="818"/>
      <c r="F9" s="818"/>
      <c r="G9" s="818"/>
      <c r="H9" s="818" t="s">
        <v>479</v>
      </c>
      <c r="I9" s="815" t="s">
        <v>480</v>
      </c>
      <c r="J9" s="714" t="s">
        <v>481</v>
      </c>
      <c r="K9" s="820"/>
      <c r="L9" s="44"/>
    </row>
    <row r="10" spans="1:12" ht="13.5" thickBot="1">
      <c r="A10" s="813">
        <v>6</v>
      </c>
      <c r="B10" s="714" t="s">
        <v>482</v>
      </c>
      <c r="C10" s="715">
        <v>1997</v>
      </c>
      <c r="D10" s="814"/>
      <c r="E10" s="814"/>
      <c r="F10" s="814" t="s">
        <v>460</v>
      </c>
      <c r="G10" s="814"/>
      <c r="H10" s="814"/>
      <c r="I10" s="815" t="s">
        <v>483</v>
      </c>
      <c r="J10" s="714" t="s">
        <v>484</v>
      </c>
      <c r="K10" s="820"/>
      <c r="L10" s="44"/>
    </row>
    <row r="11" spans="1:12" ht="26.25" thickBot="1">
      <c r="A11" s="813">
        <v>7</v>
      </c>
      <c r="B11" s="714" t="s">
        <v>459</v>
      </c>
      <c r="C11" s="715">
        <v>1993</v>
      </c>
      <c r="D11" s="814"/>
      <c r="E11" s="814"/>
      <c r="F11" s="814"/>
      <c r="G11" s="814" t="s">
        <v>460</v>
      </c>
      <c r="H11" s="814"/>
      <c r="I11" s="815" t="s">
        <v>461</v>
      </c>
      <c r="J11" s="714" t="s">
        <v>462</v>
      </c>
      <c r="K11" s="820"/>
      <c r="L11" s="44"/>
    </row>
    <row r="12" spans="1:12" ht="25.5">
      <c r="A12" s="817">
        <v>7</v>
      </c>
      <c r="B12" s="719" t="s">
        <v>463</v>
      </c>
      <c r="C12" s="720">
        <v>1969</v>
      </c>
      <c r="D12" s="818"/>
      <c r="E12" s="818"/>
      <c r="F12" s="818"/>
      <c r="G12" s="818"/>
      <c r="H12" s="818" t="s">
        <v>464</v>
      </c>
      <c r="I12" s="815" t="s">
        <v>461</v>
      </c>
      <c r="J12" s="714" t="s">
        <v>462</v>
      </c>
      <c r="K12" s="820"/>
      <c r="L12" s="44"/>
    </row>
    <row r="13" spans="1:12" ht="26.25" thickBot="1">
      <c r="A13" s="817">
        <v>7</v>
      </c>
      <c r="B13" s="719" t="s">
        <v>465</v>
      </c>
      <c r="C13" s="720">
        <v>1994</v>
      </c>
      <c r="D13" s="818"/>
      <c r="E13" s="818"/>
      <c r="F13" s="818"/>
      <c r="G13" s="818"/>
      <c r="H13" s="818" t="s">
        <v>466</v>
      </c>
      <c r="I13" s="819" t="s">
        <v>467</v>
      </c>
      <c r="J13" s="719" t="s">
        <v>468</v>
      </c>
      <c r="K13" s="820"/>
      <c r="L13" s="44"/>
    </row>
    <row r="14" spans="1:12" ht="12.75">
      <c r="A14" s="817">
        <v>7</v>
      </c>
      <c r="B14" s="719" t="s">
        <v>469</v>
      </c>
      <c r="C14" s="720">
        <v>1992</v>
      </c>
      <c r="D14" s="818"/>
      <c r="E14" s="818"/>
      <c r="F14" s="818"/>
      <c r="G14" s="818"/>
      <c r="H14" s="818" t="s">
        <v>464</v>
      </c>
      <c r="I14" s="819" t="s">
        <v>470</v>
      </c>
      <c r="J14" s="714" t="s">
        <v>462</v>
      </c>
      <c r="K14" s="820"/>
      <c r="L14" s="44"/>
    </row>
    <row r="15" spans="1:12" ht="13.5" thickBot="1">
      <c r="A15" s="817">
        <v>7</v>
      </c>
      <c r="B15" s="719" t="s">
        <v>471</v>
      </c>
      <c r="C15" s="720">
        <v>1992</v>
      </c>
      <c r="D15" s="818"/>
      <c r="E15" s="818"/>
      <c r="F15" s="818"/>
      <c r="G15" s="818"/>
      <c r="H15" s="818" t="s">
        <v>472</v>
      </c>
      <c r="I15" s="819" t="s">
        <v>473</v>
      </c>
      <c r="J15" s="719" t="s">
        <v>474</v>
      </c>
      <c r="K15" s="820"/>
      <c r="L15" s="44"/>
    </row>
    <row r="16" spans="1:12" ht="26.25" thickBot="1">
      <c r="A16" s="817">
        <v>7</v>
      </c>
      <c r="B16" s="719" t="s">
        <v>475</v>
      </c>
      <c r="C16" s="720">
        <v>1994</v>
      </c>
      <c r="D16" s="818"/>
      <c r="E16" s="818"/>
      <c r="F16" s="818"/>
      <c r="G16" s="818"/>
      <c r="H16" s="818" t="s">
        <v>464</v>
      </c>
      <c r="I16" s="815" t="s">
        <v>486</v>
      </c>
      <c r="J16" s="714" t="s">
        <v>462</v>
      </c>
      <c r="K16" s="820"/>
      <c r="L16" s="44"/>
    </row>
    <row r="17" spans="1:12" ht="25.5">
      <c r="A17" s="817">
        <v>7</v>
      </c>
      <c r="B17" s="719" t="s">
        <v>485</v>
      </c>
      <c r="C17" s="720">
        <v>1978</v>
      </c>
      <c r="D17" s="818"/>
      <c r="E17" s="818"/>
      <c r="F17" s="818"/>
      <c r="G17" s="818"/>
      <c r="H17" s="818" t="s">
        <v>464</v>
      </c>
      <c r="I17" s="815" t="s">
        <v>487</v>
      </c>
      <c r="J17" s="714" t="s">
        <v>462</v>
      </c>
      <c r="K17" s="820"/>
      <c r="L17" s="44"/>
    </row>
    <row r="18" spans="1:12" ht="26.25" thickBot="1">
      <c r="A18" s="817">
        <v>7</v>
      </c>
      <c r="B18" s="719" t="s">
        <v>491</v>
      </c>
      <c r="C18" s="720">
        <v>1987</v>
      </c>
      <c r="D18" s="818"/>
      <c r="E18" s="818"/>
      <c r="F18" s="818"/>
      <c r="G18" s="818"/>
      <c r="H18" s="818" t="s">
        <v>488</v>
      </c>
      <c r="I18" s="819" t="s">
        <v>489</v>
      </c>
      <c r="J18" s="719" t="s">
        <v>490</v>
      </c>
      <c r="K18" s="820"/>
      <c r="L18" s="44"/>
    </row>
    <row r="19" spans="1:12" ht="13.5" thickBot="1">
      <c r="A19" s="817">
        <v>8</v>
      </c>
      <c r="B19" s="719" t="s">
        <v>492</v>
      </c>
      <c r="C19" s="720">
        <v>1993</v>
      </c>
      <c r="D19" s="818"/>
      <c r="E19" s="818"/>
      <c r="F19" s="818"/>
      <c r="G19" s="818" t="s">
        <v>460</v>
      </c>
      <c r="H19" s="818"/>
      <c r="I19" s="819" t="s">
        <v>493</v>
      </c>
      <c r="J19" s="714" t="s">
        <v>462</v>
      </c>
      <c r="K19" s="820"/>
      <c r="L19" s="44"/>
    </row>
    <row r="20" spans="1:12" ht="26.25" thickBot="1">
      <c r="A20" s="817">
        <v>8</v>
      </c>
      <c r="B20" s="719" t="s">
        <v>494</v>
      </c>
      <c r="C20" s="720">
        <v>1984</v>
      </c>
      <c r="D20" s="818"/>
      <c r="E20" s="818"/>
      <c r="F20" s="818"/>
      <c r="G20" s="818"/>
      <c r="H20" s="818" t="s">
        <v>464</v>
      </c>
      <c r="I20" s="815" t="s">
        <v>495</v>
      </c>
      <c r="J20" s="714" t="s">
        <v>462</v>
      </c>
      <c r="K20" s="820"/>
      <c r="L20" s="44"/>
    </row>
    <row r="21" spans="1:12" ht="26.25" thickBot="1">
      <c r="A21" s="817">
        <v>8</v>
      </c>
      <c r="B21" s="719" t="s">
        <v>496</v>
      </c>
      <c r="C21" s="720">
        <v>1993</v>
      </c>
      <c r="D21" s="818"/>
      <c r="E21" s="818"/>
      <c r="F21" s="818"/>
      <c r="G21" s="818" t="s">
        <v>460</v>
      </c>
      <c r="H21" s="818"/>
      <c r="I21" s="815" t="s">
        <v>497</v>
      </c>
      <c r="J21" s="714" t="s">
        <v>462</v>
      </c>
      <c r="K21" s="820"/>
      <c r="L21" s="44"/>
    </row>
    <row r="22" spans="1:12" ht="13.5" thickBot="1">
      <c r="A22" s="817">
        <v>8</v>
      </c>
      <c r="B22" s="714" t="s">
        <v>499</v>
      </c>
      <c r="C22" s="715">
        <v>1994</v>
      </c>
      <c r="D22" s="818"/>
      <c r="E22" s="818"/>
      <c r="F22" s="818"/>
      <c r="G22" s="818" t="s">
        <v>460</v>
      </c>
      <c r="H22" s="818"/>
      <c r="I22" s="815" t="s">
        <v>473</v>
      </c>
      <c r="J22" s="714" t="s">
        <v>462</v>
      </c>
      <c r="K22" s="820"/>
      <c r="L22" s="44"/>
    </row>
    <row r="23" spans="1:12" ht="26.25" thickBot="1">
      <c r="A23" s="866">
        <v>9</v>
      </c>
      <c r="B23" s="714" t="s">
        <v>458</v>
      </c>
      <c r="C23" s="715">
        <v>1994</v>
      </c>
      <c r="D23" s="818"/>
      <c r="E23" s="818"/>
      <c r="F23" s="818"/>
      <c r="G23" s="818" t="s">
        <v>460</v>
      </c>
      <c r="H23" s="818"/>
      <c r="I23" s="815" t="s">
        <v>498</v>
      </c>
      <c r="J23" s="714" t="s">
        <v>462</v>
      </c>
      <c r="K23" s="871"/>
      <c r="L23" s="44"/>
    </row>
    <row r="24" spans="1:12" ht="25.5">
      <c r="A24" s="872">
        <v>9</v>
      </c>
      <c r="B24" s="873" t="s">
        <v>500</v>
      </c>
      <c r="C24" s="874">
        <v>1994</v>
      </c>
      <c r="D24" s="875"/>
      <c r="E24" s="875"/>
      <c r="F24" s="875"/>
      <c r="G24" s="875" t="s">
        <v>460</v>
      </c>
      <c r="H24" s="875"/>
      <c r="I24" s="815" t="s">
        <v>498</v>
      </c>
      <c r="J24" s="714" t="s">
        <v>462</v>
      </c>
      <c r="K24" s="877"/>
      <c r="L24" s="44"/>
    </row>
    <row r="25" spans="1:12" ht="38.25">
      <c r="A25" s="872">
        <v>9</v>
      </c>
      <c r="B25" s="873" t="s">
        <v>501</v>
      </c>
      <c r="C25" s="874">
        <v>1996</v>
      </c>
      <c r="D25" s="875"/>
      <c r="E25" s="875"/>
      <c r="F25" s="875"/>
      <c r="G25" s="875"/>
      <c r="H25" s="875" t="s">
        <v>502</v>
      </c>
      <c r="I25" s="876" t="s">
        <v>503</v>
      </c>
      <c r="J25" s="873" t="s">
        <v>504</v>
      </c>
      <c r="K25" s="877"/>
      <c r="L25" s="44"/>
    </row>
    <row r="26" spans="1:12" ht="51.75" thickBot="1">
      <c r="A26" s="872">
        <v>9</v>
      </c>
      <c r="B26" s="873" t="s">
        <v>505</v>
      </c>
      <c r="C26" s="874">
        <v>1996</v>
      </c>
      <c r="D26" s="875"/>
      <c r="E26" s="875"/>
      <c r="F26" s="875" t="s">
        <v>460</v>
      </c>
      <c r="G26" s="875"/>
      <c r="H26" s="875"/>
      <c r="I26" s="876" t="s">
        <v>506</v>
      </c>
      <c r="J26" s="873" t="s">
        <v>507</v>
      </c>
      <c r="K26" s="877"/>
      <c r="L26" s="44"/>
    </row>
    <row r="27" spans="1:12" ht="25.5">
      <c r="A27" s="872">
        <v>9</v>
      </c>
      <c r="B27" s="873" t="s">
        <v>508</v>
      </c>
      <c r="C27" s="874">
        <v>1993</v>
      </c>
      <c r="D27" s="875"/>
      <c r="E27" s="875"/>
      <c r="F27" s="875"/>
      <c r="G27" s="875" t="s">
        <v>460</v>
      </c>
      <c r="H27" s="875"/>
      <c r="I27" s="819" t="s">
        <v>509</v>
      </c>
      <c r="J27" s="714" t="s">
        <v>462</v>
      </c>
      <c r="K27" s="877"/>
      <c r="L27" s="44"/>
    </row>
    <row r="28" spans="1:12" ht="25.5">
      <c r="A28" s="872">
        <v>9</v>
      </c>
      <c r="B28" s="873" t="s">
        <v>510</v>
      </c>
      <c r="C28" s="874">
        <v>1996</v>
      </c>
      <c r="D28" s="875"/>
      <c r="E28" s="875"/>
      <c r="F28" s="875"/>
      <c r="G28" s="875"/>
      <c r="H28" s="875" t="s">
        <v>511</v>
      </c>
      <c r="I28" s="876" t="s">
        <v>477</v>
      </c>
      <c r="J28" s="873" t="s">
        <v>512</v>
      </c>
      <c r="K28" s="877"/>
      <c r="L28" s="44"/>
    </row>
    <row r="29" spans="1:12" ht="25.5">
      <c r="A29" s="872">
        <v>9</v>
      </c>
      <c r="B29" s="873" t="s">
        <v>513</v>
      </c>
      <c r="C29" s="874">
        <v>1996</v>
      </c>
      <c r="D29" s="875"/>
      <c r="E29" s="875"/>
      <c r="F29" s="875"/>
      <c r="G29" s="875"/>
      <c r="H29" s="875" t="s">
        <v>511</v>
      </c>
      <c r="I29" s="876" t="s">
        <v>477</v>
      </c>
      <c r="J29" s="873" t="s">
        <v>512</v>
      </c>
      <c r="K29" s="877"/>
      <c r="L29" s="44"/>
    </row>
    <row r="30" spans="1:12" ht="25.5">
      <c r="A30" s="872">
        <v>9</v>
      </c>
      <c r="B30" s="873" t="s">
        <v>514</v>
      </c>
      <c r="C30" s="874">
        <v>1997</v>
      </c>
      <c r="D30" s="875"/>
      <c r="E30" s="875"/>
      <c r="F30" s="875" t="s">
        <v>460</v>
      </c>
      <c r="G30" s="875"/>
      <c r="H30" s="875"/>
      <c r="I30" s="876" t="s">
        <v>515</v>
      </c>
      <c r="J30" s="873" t="s">
        <v>516</v>
      </c>
      <c r="K30" s="877"/>
      <c r="L30" s="44"/>
    </row>
    <row r="31" spans="1:12" ht="26.25" thickBot="1">
      <c r="A31" s="862">
        <v>9</v>
      </c>
      <c r="B31" s="860" t="s">
        <v>517</v>
      </c>
      <c r="C31" s="861">
        <v>1993</v>
      </c>
      <c r="D31" s="863"/>
      <c r="E31" s="863"/>
      <c r="F31" s="863"/>
      <c r="G31" s="863"/>
      <c r="H31" s="863" t="s">
        <v>479</v>
      </c>
      <c r="I31" s="864" t="s">
        <v>518</v>
      </c>
      <c r="J31" s="860" t="s">
        <v>519</v>
      </c>
      <c r="K31" s="865"/>
      <c r="L31" s="44"/>
    </row>
    <row r="32" spans="1:11" ht="12.75">
      <c r="A32" s="113"/>
      <c r="B32" s="114"/>
      <c r="C32" s="113"/>
      <c r="D32" s="115"/>
      <c r="E32" s="115"/>
      <c r="F32" s="115"/>
      <c r="G32" s="115"/>
      <c r="H32" s="115"/>
      <c r="I32" s="111"/>
      <c r="J32" s="109"/>
      <c r="K32" s="116"/>
    </row>
    <row r="34" spans="5:11" ht="15">
      <c r="E34" s="1213" t="s">
        <v>7</v>
      </c>
      <c r="F34" s="1213"/>
      <c r="G34" s="1213"/>
      <c r="H34" s="277"/>
      <c r="I34" s="41"/>
      <c r="J34" s="1159" t="str">
        <f>'Осн.сведения'!D4</f>
        <v>Винник Ирина Ивановна</v>
      </c>
      <c r="K34" s="1159"/>
    </row>
  </sheetData>
  <sheetProtection password="CCE7" sheet="1" objects="1" scenarios="1"/>
  <mergeCells count="12">
    <mergeCell ref="A1:K1"/>
    <mergeCell ref="A2:K2"/>
    <mergeCell ref="A3:K3"/>
    <mergeCell ref="J5:K5"/>
    <mergeCell ref="A6:A7"/>
    <mergeCell ref="B6:B7"/>
    <mergeCell ref="C6:C7"/>
    <mergeCell ref="D6:H6"/>
    <mergeCell ref="E34:G34"/>
    <mergeCell ref="J34:K34"/>
    <mergeCell ref="J6:J7"/>
    <mergeCell ref="K6:K7"/>
  </mergeCells>
  <printOptions/>
  <pageMargins left="0.3937007874015748" right="0.1968503937007874" top="0.7874015748031497" bottom="0.3937007874015748" header="0.5118110236220472" footer="0.5118110236220472"/>
  <pageSetup horizontalDpi="200" verticalDpi="2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3"/>
  <dimension ref="A1:L51"/>
  <sheetViews>
    <sheetView showZeros="0" zoomScalePageLayoutView="0" workbookViewId="0" topLeftCell="A35">
      <selection activeCell="A8" sqref="A8"/>
    </sheetView>
  </sheetViews>
  <sheetFormatPr defaultColWidth="9.00390625" defaultRowHeight="12.75"/>
  <cols>
    <col min="1" max="1" width="7.125" style="1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75390625" style="1" customWidth="1"/>
    <col min="9" max="9" width="32.75390625" style="1" customWidth="1"/>
    <col min="10" max="10" width="25.75390625" style="1" customWidth="1"/>
    <col min="11" max="11" width="8.375" style="1" customWidth="1"/>
    <col min="12" max="16384" width="9.125" style="1" customWidth="1"/>
  </cols>
  <sheetData>
    <row r="1" spans="1:11" ht="15.75" customHeight="1">
      <c r="A1" s="1270" t="s">
        <v>185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</row>
    <row r="2" spans="1:11" ht="15.75">
      <c r="A2" s="1212" t="str">
        <f>CONCATENATE("до получения среднего (полного) общего образования, на конец ",'Осн.сведения'!D5," / ",'Осн.сведения'!F5," учебного года")</f>
        <v>до получения среднего (полного) общего образования, на конец 2012 / 2013 учебного года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</row>
    <row r="3" spans="1:11" ht="15.75">
      <c r="A3" s="1212" t="str">
        <f>'Осн.сведения'!D3</f>
        <v>ВСОШ №2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</row>
    <row r="5" spans="10:11" ht="13.5" thickBot="1">
      <c r="J5" s="1260" t="s">
        <v>413</v>
      </c>
      <c r="K5" s="1260"/>
    </row>
    <row r="6" spans="1:11" ht="21" customHeight="1">
      <c r="A6" s="1271" t="s">
        <v>169</v>
      </c>
      <c r="B6" s="1263" t="s">
        <v>76</v>
      </c>
      <c r="C6" s="1263" t="s">
        <v>148</v>
      </c>
      <c r="D6" s="1265" t="s">
        <v>77</v>
      </c>
      <c r="E6" s="1266"/>
      <c r="F6" s="1266"/>
      <c r="G6" s="1266"/>
      <c r="H6" s="1267"/>
      <c r="I6" s="70" t="s">
        <v>105</v>
      </c>
      <c r="J6" s="1263" t="s">
        <v>78</v>
      </c>
      <c r="K6" s="1268" t="s">
        <v>79</v>
      </c>
    </row>
    <row r="7" spans="1:11" ht="48" customHeight="1" thickBot="1">
      <c r="A7" s="1272"/>
      <c r="B7" s="1264"/>
      <c r="C7" s="1264"/>
      <c r="D7" s="129" t="s">
        <v>149</v>
      </c>
      <c r="E7" s="129" t="s">
        <v>150</v>
      </c>
      <c r="F7" s="129" t="s">
        <v>151</v>
      </c>
      <c r="G7" s="129" t="s">
        <v>152</v>
      </c>
      <c r="H7" s="129" t="s">
        <v>184</v>
      </c>
      <c r="I7" s="71" t="s">
        <v>106</v>
      </c>
      <c r="J7" s="1264"/>
      <c r="K7" s="1269"/>
    </row>
    <row r="8" spans="1:12" ht="12.75">
      <c r="A8" s="813">
        <v>10</v>
      </c>
      <c r="B8" s="714" t="s">
        <v>520</v>
      </c>
      <c r="C8" s="715">
        <v>1987</v>
      </c>
      <c r="D8" s="814"/>
      <c r="E8" s="814"/>
      <c r="F8" s="814"/>
      <c r="G8" s="814"/>
      <c r="H8" s="814" t="s">
        <v>464</v>
      </c>
      <c r="I8" s="815" t="s">
        <v>521</v>
      </c>
      <c r="J8" s="714" t="s">
        <v>462</v>
      </c>
      <c r="K8" s="816"/>
      <c r="L8" s="44"/>
    </row>
    <row r="9" spans="1:12" ht="25.5">
      <c r="A9" s="817">
        <v>10</v>
      </c>
      <c r="B9" s="719" t="s">
        <v>522</v>
      </c>
      <c r="C9" s="720">
        <v>1994</v>
      </c>
      <c r="D9" s="818"/>
      <c r="E9" s="818"/>
      <c r="F9" s="818"/>
      <c r="G9" s="818"/>
      <c r="H9" s="818" t="s">
        <v>523</v>
      </c>
      <c r="I9" s="819" t="s">
        <v>498</v>
      </c>
      <c r="J9" s="719" t="s">
        <v>524</v>
      </c>
      <c r="K9" s="820"/>
      <c r="L9" s="44"/>
    </row>
    <row r="10" spans="1:12" ht="26.25" thickBot="1">
      <c r="A10" s="817">
        <v>10</v>
      </c>
      <c r="B10" s="719" t="s">
        <v>525</v>
      </c>
      <c r="C10" s="720">
        <v>1992</v>
      </c>
      <c r="D10" s="818"/>
      <c r="E10" s="818"/>
      <c r="F10" s="818"/>
      <c r="G10" s="818" t="s">
        <v>460</v>
      </c>
      <c r="H10" s="818"/>
      <c r="I10" s="819" t="s">
        <v>526</v>
      </c>
      <c r="J10" s="719" t="s">
        <v>474</v>
      </c>
      <c r="K10" s="820"/>
      <c r="L10" s="44"/>
    </row>
    <row r="11" spans="1:12" ht="13.5" thickBot="1">
      <c r="A11" s="817">
        <v>10</v>
      </c>
      <c r="B11" s="719" t="s">
        <v>527</v>
      </c>
      <c r="C11" s="720">
        <v>1984</v>
      </c>
      <c r="D11" s="818"/>
      <c r="E11" s="818"/>
      <c r="F11" s="818"/>
      <c r="G11" s="818"/>
      <c r="H11" s="814" t="s">
        <v>464</v>
      </c>
      <c r="I11" s="819" t="s">
        <v>526</v>
      </c>
      <c r="J11" s="714" t="s">
        <v>462</v>
      </c>
      <c r="K11" s="820"/>
      <c r="L11" s="44"/>
    </row>
    <row r="12" spans="1:12" ht="26.25" thickBot="1">
      <c r="A12" s="817">
        <v>10</v>
      </c>
      <c r="B12" s="719" t="s">
        <v>528</v>
      </c>
      <c r="C12" s="720">
        <v>1994</v>
      </c>
      <c r="D12" s="818"/>
      <c r="E12" s="818"/>
      <c r="F12" s="818"/>
      <c r="G12" s="818"/>
      <c r="H12" s="814" t="s">
        <v>464</v>
      </c>
      <c r="I12" s="819" t="s">
        <v>526</v>
      </c>
      <c r="J12" s="714" t="s">
        <v>462</v>
      </c>
      <c r="K12" s="820"/>
      <c r="L12" s="44"/>
    </row>
    <row r="13" spans="1:12" ht="26.25" thickBot="1">
      <c r="A13" s="817">
        <v>10</v>
      </c>
      <c r="B13" s="719" t="s">
        <v>529</v>
      </c>
      <c r="C13" s="720">
        <v>1990</v>
      </c>
      <c r="D13" s="818"/>
      <c r="E13" s="818"/>
      <c r="F13" s="818"/>
      <c r="G13" s="818"/>
      <c r="H13" s="814" t="s">
        <v>464</v>
      </c>
      <c r="I13" s="819" t="s">
        <v>526</v>
      </c>
      <c r="J13" s="714" t="s">
        <v>462</v>
      </c>
      <c r="K13" s="820"/>
      <c r="L13" s="44"/>
    </row>
    <row r="14" spans="1:12" ht="26.25" thickBot="1">
      <c r="A14" s="817">
        <v>10</v>
      </c>
      <c r="B14" s="719" t="s">
        <v>530</v>
      </c>
      <c r="C14" s="720">
        <v>1987</v>
      </c>
      <c r="D14" s="818"/>
      <c r="E14" s="818"/>
      <c r="F14" s="818"/>
      <c r="G14" s="818"/>
      <c r="H14" s="814" t="s">
        <v>464</v>
      </c>
      <c r="I14" s="819" t="s">
        <v>526</v>
      </c>
      <c r="J14" s="714" t="s">
        <v>462</v>
      </c>
      <c r="K14" s="820"/>
      <c r="L14" s="44"/>
    </row>
    <row r="15" spans="1:12" ht="26.25" thickBot="1">
      <c r="A15" s="817">
        <v>10</v>
      </c>
      <c r="B15" s="719" t="s">
        <v>531</v>
      </c>
      <c r="C15" s="720">
        <v>1980</v>
      </c>
      <c r="D15" s="818"/>
      <c r="E15" s="818"/>
      <c r="F15" s="818"/>
      <c r="G15" s="818"/>
      <c r="H15" s="814" t="s">
        <v>464</v>
      </c>
      <c r="I15" s="819" t="s">
        <v>532</v>
      </c>
      <c r="J15" s="714" t="s">
        <v>462</v>
      </c>
      <c r="K15" s="820"/>
      <c r="L15" s="44"/>
    </row>
    <row r="16" spans="1:12" ht="26.25" thickBot="1">
      <c r="A16" s="817">
        <v>10</v>
      </c>
      <c r="B16" s="719" t="s">
        <v>533</v>
      </c>
      <c r="C16" s="720">
        <v>1990</v>
      </c>
      <c r="D16" s="818"/>
      <c r="E16" s="818"/>
      <c r="F16" s="818"/>
      <c r="G16" s="818"/>
      <c r="H16" s="814" t="s">
        <v>464</v>
      </c>
      <c r="I16" s="819" t="s">
        <v>532</v>
      </c>
      <c r="J16" s="714" t="s">
        <v>462</v>
      </c>
      <c r="K16" s="820"/>
      <c r="L16" s="44"/>
    </row>
    <row r="17" spans="1:12" ht="26.25" thickBot="1">
      <c r="A17" s="817">
        <v>10</v>
      </c>
      <c r="B17" s="719" t="s">
        <v>534</v>
      </c>
      <c r="C17" s="720">
        <v>1990</v>
      </c>
      <c r="D17" s="818"/>
      <c r="E17" s="818"/>
      <c r="F17" s="818"/>
      <c r="G17" s="818"/>
      <c r="H17" s="814" t="s">
        <v>464</v>
      </c>
      <c r="I17" s="819" t="s">
        <v>532</v>
      </c>
      <c r="J17" s="714" t="s">
        <v>462</v>
      </c>
      <c r="K17" s="820"/>
      <c r="L17" s="44"/>
    </row>
    <row r="18" spans="1:12" ht="26.25" thickBot="1">
      <c r="A18" s="817">
        <v>10</v>
      </c>
      <c r="B18" s="719" t="s">
        <v>535</v>
      </c>
      <c r="C18" s="720">
        <v>1990</v>
      </c>
      <c r="D18" s="818"/>
      <c r="E18" s="818"/>
      <c r="F18" s="818"/>
      <c r="G18" s="818"/>
      <c r="H18" s="814" t="s">
        <v>464</v>
      </c>
      <c r="I18" s="819" t="s">
        <v>532</v>
      </c>
      <c r="J18" s="714" t="s">
        <v>462</v>
      </c>
      <c r="K18" s="820"/>
      <c r="L18" s="44"/>
    </row>
    <row r="19" spans="1:12" ht="26.25" thickBot="1">
      <c r="A19" s="817">
        <v>10</v>
      </c>
      <c r="B19" s="719" t="s">
        <v>536</v>
      </c>
      <c r="C19" s="720">
        <v>1991</v>
      </c>
      <c r="D19" s="818"/>
      <c r="E19" s="818"/>
      <c r="F19" s="818"/>
      <c r="G19" s="818"/>
      <c r="H19" s="814" t="s">
        <v>464</v>
      </c>
      <c r="I19" s="819" t="s">
        <v>532</v>
      </c>
      <c r="J19" s="714" t="s">
        <v>462</v>
      </c>
      <c r="K19" s="820"/>
      <c r="L19" s="44"/>
    </row>
    <row r="20" spans="1:12" ht="26.25" thickBot="1">
      <c r="A20" s="817">
        <v>10</v>
      </c>
      <c r="B20" s="719" t="s">
        <v>537</v>
      </c>
      <c r="C20" s="720">
        <v>1979</v>
      </c>
      <c r="D20" s="818"/>
      <c r="E20" s="818"/>
      <c r="F20" s="818"/>
      <c r="G20" s="818"/>
      <c r="H20" s="814" t="s">
        <v>464</v>
      </c>
      <c r="I20" s="819" t="s">
        <v>539</v>
      </c>
      <c r="J20" s="714" t="s">
        <v>462</v>
      </c>
      <c r="K20" s="820"/>
      <c r="L20" s="44"/>
    </row>
    <row r="21" spans="1:12" ht="26.25" thickBot="1">
      <c r="A21" s="817">
        <v>10</v>
      </c>
      <c r="B21" s="719" t="s">
        <v>538</v>
      </c>
      <c r="C21" s="720">
        <v>1988</v>
      </c>
      <c r="D21" s="818"/>
      <c r="E21" s="818"/>
      <c r="F21" s="818"/>
      <c r="G21" s="818"/>
      <c r="H21" s="814" t="s">
        <v>464</v>
      </c>
      <c r="I21" s="819" t="s">
        <v>539</v>
      </c>
      <c r="J21" s="714" t="s">
        <v>462</v>
      </c>
      <c r="K21" s="820"/>
      <c r="L21" s="44"/>
    </row>
    <row r="22" spans="1:12" ht="26.25" thickBot="1">
      <c r="A22" s="866">
        <v>10</v>
      </c>
      <c r="B22" s="867" t="s">
        <v>540</v>
      </c>
      <c r="C22" s="868">
        <v>1992</v>
      </c>
      <c r="D22" s="869"/>
      <c r="E22" s="869"/>
      <c r="F22" s="869"/>
      <c r="G22" s="869"/>
      <c r="H22" s="879" t="s">
        <v>472</v>
      </c>
      <c r="I22" s="870" t="s">
        <v>539</v>
      </c>
      <c r="J22" s="880" t="s">
        <v>474</v>
      </c>
      <c r="K22" s="871"/>
      <c r="L22" s="44"/>
    </row>
    <row r="23" spans="1:12" ht="26.25" thickBot="1">
      <c r="A23" s="872">
        <v>10</v>
      </c>
      <c r="B23" s="873" t="s">
        <v>541</v>
      </c>
      <c r="C23" s="874">
        <v>1984</v>
      </c>
      <c r="D23" s="875"/>
      <c r="E23" s="875"/>
      <c r="F23" s="875"/>
      <c r="G23" s="875"/>
      <c r="H23" s="814" t="s">
        <v>464</v>
      </c>
      <c r="I23" s="819" t="s">
        <v>539</v>
      </c>
      <c r="J23" s="714" t="s">
        <v>462</v>
      </c>
      <c r="K23" s="877"/>
      <c r="L23" s="44"/>
    </row>
    <row r="24" spans="1:12" ht="26.25" thickBot="1">
      <c r="A24" s="872">
        <v>10</v>
      </c>
      <c r="B24" s="873" t="s">
        <v>542</v>
      </c>
      <c r="C24" s="874">
        <v>1991</v>
      </c>
      <c r="D24" s="875"/>
      <c r="E24" s="875"/>
      <c r="F24" s="875"/>
      <c r="G24" s="875"/>
      <c r="H24" s="814" t="s">
        <v>464</v>
      </c>
      <c r="I24" s="819" t="s">
        <v>545</v>
      </c>
      <c r="J24" s="714" t="s">
        <v>462</v>
      </c>
      <c r="K24" s="877"/>
      <c r="L24" s="44"/>
    </row>
    <row r="25" spans="1:12" ht="13.5" thickBot="1">
      <c r="A25" s="872">
        <v>10</v>
      </c>
      <c r="B25" s="873" t="s">
        <v>543</v>
      </c>
      <c r="C25" s="874">
        <v>1992</v>
      </c>
      <c r="D25" s="875"/>
      <c r="E25" s="875"/>
      <c r="F25" s="875"/>
      <c r="G25" s="875"/>
      <c r="H25" s="814" t="s">
        <v>464</v>
      </c>
      <c r="I25" s="819" t="s">
        <v>545</v>
      </c>
      <c r="J25" s="714" t="s">
        <v>462</v>
      </c>
      <c r="K25" s="877"/>
      <c r="L25" s="44"/>
    </row>
    <row r="26" spans="1:12" ht="25.5">
      <c r="A26" s="872">
        <v>10</v>
      </c>
      <c r="B26" s="873" t="s">
        <v>544</v>
      </c>
      <c r="C26" s="874">
        <v>1989</v>
      </c>
      <c r="D26" s="875"/>
      <c r="E26" s="875"/>
      <c r="F26" s="875"/>
      <c r="G26" s="875"/>
      <c r="H26" s="814" t="s">
        <v>464</v>
      </c>
      <c r="I26" s="819" t="s">
        <v>545</v>
      </c>
      <c r="J26" s="714" t="s">
        <v>462</v>
      </c>
      <c r="K26" s="877"/>
      <c r="L26" s="44"/>
    </row>
    <row r="27" spans="1:12" ht="26.25" thickBot="1">
      <c r="A27" s="872">
        <v>10</v>
      </c>
      <c r="B27" s="873" t="s">
        <v>546</v>
      </c>
      <c r="C27" s="874">
        <v>1995</v>
      </c>
      <c r="D27" s="875"/>
      <c r="E27" s="875"/>
      <c r="F27" s="875"/>
      <c r="G27" s="875"/>
      <c r="H27" s="875" t="s">
        <v>547</v>
      </c>
      <c r="I27" s="876" t="s">
        <v>548</v>
      </c>
      <c r="J27" s="873" t="s">
        <v>549</v>
      </c>
      <c r="K27" s="877"/>
      <c r="L27" s="44"/>
    </row>
    <row r="28" spans="1:12" ht="25.5">
      <c r="A28" s="872">
        <v>10</v>
      </c>
      <c r="B28" s="873" t="s">
        <v>550</v>
      </c>
      <c r="C28" s="874">
        <v>1993</v>
      </c>
      <c r="D28" s="875"/>
      <c r="E28" s="875"/>
      <c r="F28" s="875"/>
      <c r="G28" s="875"/>
      <c r="H28" s="814" t="s">
        <v>464</v>
      </c>
      <c r="I28" s="819" t="s">
        <v>548</v>
      </c>
      <c r="J28" s="714" t="s">
        <v>462</v>
      </c>
      <c r="K28" s="877"/>
      <c r="L28" s="44"/>
    </row>
    <row r="29" spans="1:12" ht="25.5">
      <c r="A29" s="872">
        <v>10</v>
      </c>
      <c r="B29" s="873" t="s">
        <v>551</v>
      </c>
      <c r="C29" s="874">
        <v>1991</v>
      </c>
      <c r="D29" s="875"/>
      <c r="E29" s="875"/>
      <c r="F29" s="875"/>
      <c r="G29" s="875"/>
      <c r="H29" s="875" t="s">
        <v>552</v>
      </c>
      <c r="I29" s="876" t="s">
        <v>553</v>
      </c>
      <c r="J29" s="873" t="s">
        <v>554</v>
      </c>
      <c r="K29" s="877"/>
      <c r="L29" s="44"/>
    </row>
    <row r="30" spans="1:12" ht="26.25" thickBot="1">
      <c r="A30" s="872">
        <v>10</v>
      </c>
      <c r="B30" s="873" t="s">
        <v>555</v>
      </c>
      <c r="C30" s="874">
        <v>1992</v>
      </c>
      <c r="D30" s="875"/>
      <c r="E30" s="875"/>
      <c r="F30" s="875"/>
      <c r="G30" s="875"/>
      <c r="H30" s="875" t="s">
        <v>31</v>
      </c>
      <c r="I30" s="876" t="s">
        <v>556</v>
      </c>
      <c r="J30" s="873" t="s">
        <v>557</v>
      </c>
      <c r="K30" s="877"/>
      <c r="L30" s="44"/>
    </row>
    <row r="31" spans="1:12" ht="26.25" thickBot="1">
      <c r="A31" s="872">
        <v>10</v>
      </c>
      <c r="B31" s="873" t="s">
        <v>558</v>
      </c>
      <c r="C31" s="874">
        <v>1980</v>
      </c>
      <c r="D31" s="875"/>
      <c r="E31" s="875"/>
      <c r="F31" s="875"/>
      <c r="G31" s="875"/>
      <c r="H31" s="814" t="s">
        <v>464</v>
      </c>
      <c r="I31" s="819" t="s">
        <v>497</v>
      </c>
      <c r="J31" s="714" t="s">
        <v>462</v>
      </c>
      <c r="K31" s="877"/>
      <c r="L31" s="44"/>
    </row>
    <row r="32" spans="1:12" ht="13.5" thickBot="1">
      <c r="A32" s="881">
        <v>10</v>
      </c>
      <c r="B32" s="882" t="s">
        <v>559</v>
      </c>
      <c r="C32" s="883">
        <v>1994</v>
      </c>
      <c r="D32" s="884"/>
      <c r="E32" s="884"/>
      <c r="F32" s="884"/>
      <c r="G32" s="884" t="s">
        <v>460</v>
      </c>
      <c r="H32" s="884"/>
      <c r="I32" s="870" t="s">
        <v>560</v>
      </c>
      <c r="J32" s="880" t="s">
        <v>462</v>
      </c>
      <c r="K32" s="885"/>
      <c r="L32" s="44"/>
    </row>
    <row r="33" spans="1:12" ht="26.25" thickBot="1">
      <c r="A33" s="872">
        <v>10</v>
      </c>
      <c r="B33" s="873" t="s">
        <v>561</v>
      </c>
      <c r="C33" s="874">
        <v>1983</v>
      </c>
      <c r="D33" s="875"/>
      <c r="E33" s="875"/>
      <c r="F33" s="875"/>
      <c r="G33" s="875"/>
      <c r="H33" s="814" t="s">
        <v>464</v>
      </c>
      <c r="I33" s="819" t="s">
        <v>560</v>
      </c>
      <c r="J33" s="714" t="s">
        <v>462</v>
      </c>
      <c r="K33" s="877"/>
      <c r="L33" s="44"/>
    </row>
    <row r="34" spans="1:12" ht="25.5">
      <c r="A34" s="872">
        <v>10</v>
      </c>
      <c r="B34" s="873" t="s">
        <v>562</v>
      </c>
      <c r="C34" s="874">
        <v>1993</v>
      </c>
      <c r="D34" s="875"/>
      <c r="E34" s="875"/>
      <c r="F34" s="875"/>
      <c r="G34" s="875"/>
      <c r="H34" s="814" t="s">
        <v>464</v>
      </c>
      <c r="I34" s="819" t="s">
        <v>560</v>
      </c>
      <c r="J34" s="714" t="s">
        <v>462</v>
      </c>
      <c r="K34" s="877"/>
      <c r="L34" s="44"/>
    </row>
    <row r="35" spans="1:12" ht="26.25" thickBot="1">
      <c r="A35" s="872">
        <v>10</v>
      </c>
      <c r="B35" s="873" t="s">
        <v>563</v>
      </c>
      <c r="C35" s="874">
        <v>1993</v>
      </c>
      <c r="D35" s="875"/>
      <c r="E35" s="875"/>
      <c r="F35" s="875"/>
      <c r="G35" s="875"/>
      <c r="H35" s="875" t="s">
        <v>564</v>
      </c>
      <c r="I35" s="819" t="s">
        <v>565</v>
      </c>
      <c r="J35" s="873" t="s">
        <v>566</v>
      </c>
      <c r="K35" s="877"/>
      <c r="L35" s="44"/>
    </row>
    <row r="36" spans="1:12" ht="26.25" thickBot="1">
      <c r="A36" s="872">
        <v>10</v>
      </c>
      <c r="B36" s="873" t="s">
        <v>567</v>
      </c>
      <c r="C36" s="874">
        <v>1995</v>
      </c>
      <c r="D36" s="875"/>
      <c r="E36" s="875"/>
      <c r="F36" s="875"/>
      <c r="G36" s="875"/>
      <c r="H36" s="879" t="s">
        <v>472</v>
      </c>
      <c r="I36" s="819" t="s">
        <v>568</v>
      </c>
      <c r="J36" s="873" t="s">
        <v>474</v>
      </c>
      <c r="K36" s="877"/>
      <c r="L36" s="44"/>
    </row>
    <row r="37" spans="1:12" ht="25.5">
      <c r="A37" s="872">
        <v>10</v>
      </c>
      <c r="B37" s="873" t="s">
        <v>569</v>
      </c>
      <c r="C37" s="874">
        <v>1994</v>
      </c>
      <c r="D37" s="875"/>
      <c r="E37" s="875"/>
      <c r="F37" s="875"/>
      <c r="G37" s="875" t="s">
        <v>460</v>
      </c>
      <c r="H37" s="875"/>
      <c r="I37" s="876" t="s">
        <v>470</v>
      </c>
      <c r="J37" s="880" t="s">
        <v>462</v>
      </c>
      <c r="K37" s="877"/>
      <c r="L37" s="44"/>
    </row>
    <row r="38" spans="1:12" ht="25.5">
      <c r="A38" s="872">
        <v>10</v>
      </c>
      <c r="B38" s="873" t="s">
        <v>570</v>
      </c>
      <c r="C38" s="874">
        <v>1994</v>
      </c>
      <c r="D38" s="875"/>
      <c r="E38" s="875"/>
      <c r="F38" s="875"/>
      <c r="G38" s="875"/>
      <c r="H38" s="875" t="s">
        <v>464</v>
      </c>
      <c r="I38" s="876" t="s">
        <v>560</v>
      </c>
      <c r="J38" s="873" t="s">
        <v>462</v>
      </c>
      <c r="K38" s="877"/>
      <c r="L38" s="44"/>
    </row>
    <row r="39" spans="1:12" ht="25.5">
      <c r="A39" s="872">
        <v>11</v>
      </c>
      <c r="B39" s="873" t="s">
        <v>571</v>
      </c>
      <c r="C39" s="874">
        <v>1992</v>
      </c>
      <c r="D39" s="875"/>
      <c r="E39" s="875"/>
      <c r="F39" s="875"/>
      <c r="G39" s="875"/>
      <c r="H39" s="875" t="s">
        <v>572</v>
      </c>
      <c r="I39" s="876" t="s">
        <v>545</v>
      </c>
      <c r="J39" s="873" t="s">
        <v>573</v>
      </c>
      <c r="K39" s="877"/>
      <c r="L39" s="44"/>
    </row>
    <row r="40" spans="1:12" ht="25.5">
      <c r="A40" s="872">
        <v>11</v>
      </c>
      <c r="B40" s="873" t="s">
        <v>574</v>
      </c>
      <c r="C40" s="874">
        <v>1993</v>
      </c>
      <c r="D40" s="875"/>
      <c r="E40" s="875"/>
      <c r="F40" s="875"/>
      <c r="G40" s="875"/>
      <c r="H40" s="875" t="s">
        <v>575</v>
      </c>
      <c r="I40" s="876" t="s">
        <v>545</v>
      </c>
      <c r="J40" s="873" t="s">
        <v>576</v>
      </c>
      <c r="K40" s="877"/>
      <c r="L40" s="44"/>
    </row>
    <row r="41" spans="1:12" ht="25.5">
      <c r="A41" s="872">
        <v>11</v>
      </c>
      <c r="B41" s="873" t="s">
        <v>577</v>
      </c>
      <c r="C41" s="874">
        <v>1991</v>
      </c>
      <c r="D41" s="875"/>
      <c r="E41" s="875"/>
      <c r="F41" s="875"/>
      <c r="G41" s="875"/>
      <c r="H41" s="875" t="s">
        <v>464</v>
      </c>
      <c r="I41" s="876" t="s">
        <v>553</v>
      </c>
      <c r="J41" s="873" t="s">
        <v>462</v>
      </c>
      <c r="K41" s="877"/>
      <c r="L41" s="44"/>
    </row>
    <row r="42" spans="1:12" ht="25.5">
      <c r="A42" s="872">
        <v>12</v>
      </c>
      <c r="B42" s="873" t="s">
        <v>578</v>
      </c>
      <c r="C42" s="874">
        <v>1992</v>
      </c>
      <c r="D42" s="875"/>
      <c r="E42" s="875"/>
      <c r="F42" s="875"/>
      <c r="G42" s="875"/>
      <c r="H42" s="875" t="s">
        <v>464</v>
      </c>
      <c r="I42" s="876" t="s">
        <v>579</v>
      </c>
      <c r="J42" s="873" t="s">
        <v>462</v>
      </c>
      <c r="K42" s="877"/>
      <c r="L42" s="44"/>
    </row>
    <row r="43" spans="1:12" ht="25.5">
      <c r="A43" s="872">
        <v>12</v>
      </c>
      <c r="B43" s="873" t="s">
        <v>580</v>
      </c>
      <c r="C43" s="874">
        <v>1991</v>
      </c>
      <c r="D43" s="875"/>
      <c r="E43" s="875"/>
      <c r="F43" s="875"/>
      <c r="G43" s="875"/>
      <c r="H43" s="875" t="s">
        <v>472</v>
      </c>
      <c r="I43" s="876" t="s">
        <v>548</v>
      </c>
      <c r="J43" s="873" t="s">
        <v>474</v>
      </c>
      <c r="K43" s="877"/>
      <c r="L43" s="44"/>
    </row>
    <row r="44" spans="1:12" ht="25.5">
      <c r="A44" s="872">
        <v>12</v>
      </c>
      <c r="B44" s="873" t="s">
        <v>581</v>
      </c>
      <c r="C44" s="874">
        <v>1987</v>
      </c>
      <c r="D44" s="875"/>
      <c r="E44" s="875"/>
      <c r="F44" s="875"/>
      <c r="G44" s="875"/>
      <c r="H44" s="875" t="s">
        <v>464</v>
      </c>
      <c r="I44" s="876" t="s">
        <v>582</v>
      </c>
      <c r="J44" s="873" t="s">
        <v>462</v>
      </c>
      <c r="K44" s="877"/>
      <c r="L44" s="44"/>
    </row>
    <row r="45" spans="1:12" ht="25.5">
      <c r="A45" s="872">
        <v>12</v>
      </c>
      <c r="B45" s="873" t="s">
        <v>583</v>
      </c>
      <c r="C45" s="874">
        <v>1993</v>
      </c>
      <c r="D45" s="875"/>
      <c r="E45" s="875"/>
      <c r="F45" s="875"/>
      <c r="G45" s="875"/>
      <c r="H45" s="875" t="s">
        <v>464</v>
      </c>
      <c r="I45" s="876" t="s">
        <v>582</v>
      </c>
      <c r="J45" s="873" t="s">
        <v>462</v>
      </c>
      <c r="K45" s="877"/>
      <c r="L45" s="44"/>
    </row>
    <row r="46" spans="1:12" ht="25.5">
      <c r="A46" s="872">
        <v>12</v>
      </c>
      <c r="B46" s="873" t="s">
        <v>584</v>
      </c>
      <c r="C46" s="874">
        <v>1990</v>
      </c>
      <c r="D46" s="875"/>
      <c r="E46" s="875"/>
      <c r="F46" s="875"/>
      <c r="G46" s="875"/>
      <c r="H46" s="875" t="s">
        <v>464</v>
      </c>
      <c r="I46" s="876" t="s">
        <v>495</v>
      </c>
      <c r="J46" s="873" t="s">
        <v>462</v>
      </c>
      <c r="K46" s="877"/>
      <c r="L46" s="44"/>
    </row>
    <row r="47" spans="1:12" ht="25.5">
      <c r="A47" s="872">
        <v>12</v>
      </c>
      <c r="B47" s="873" t="s">
        <v>585</v>
      </c>
      <c r="C47" s="874">
        <v>1984</v>
      </c>
      <c r="D47" s="875"/>
      <c r="E47" s="875"/>
      <c r="F47" s="875"/>
      <c r="G47" s="875"/>
      <c r="H47" s="875" t="s">
        <v>464</v>
      </c>
      <c r="I47" s="876" t="s">
        <v>509</v>
      </c>
      <c r="J47" s="873" t="s">
        <v>586</v>
      </c>
      <c r="K47" s="877"/>
      <c r="L47" s="44"/>
    </row>
    <row r="48" spans="1:12" ht="26.25" thickBot="1">
      <c r="A48" s="862">
        <v>12</v>
      </c>
      <c r="B48" s="858" t="s">
        <v>587</v>
      </c>
      <c r="C48" s="859">
        <v>1991</v>
      </c>
      <c r="D48" s="863"/>
      <c r="E48" s="863"/>
      <c r="F48" s="863"/>
      <c r="G48" s="863"/>
      <c r="H48" s="878" t="s">
        <v>588</v>
      </c>
      <c r="I48" s="864" t="s">
        <v>589</v>
      </c>
      <c r="J48" s="860" t="s">
        <v>586</v>
      </c>
      <c r="K48" s="865"/>
      <c r="L48" s="44"/>
    </row>
    <row r="49" spans="1:11" ht="12.75">
      <c r="A49" s="113"/>
      <c r="B49" s="114"/>
      <c r="C49" s="113"/>
      <c r="D49" s="115"/>
      <c r="E49" s="115"/>
      <c r="F49" s="115"/>
      <c r="G49" s="115"/>
      <c r="H49" s="115"/>
      <c r="I49" s="111"/>
      <c r="J49" s="109"/>
      <c r="K49" s="116"/>
    </row>
    <row r="51" spans="5:11" ht="15">
      <c r="E51" s="1213" t="s">
        <v>7</v>
      </c>
      <c r="F51" s="1213"/>
      <c r="G51" s="1213"/>
      <c r="H51" s="277"/>
      <c r="I51" s="41"/>
      <c r="J51" s="1159" t="str">
        <f>'Осн.сведения'!D4</f>
        <v>Винник Ирина Ивановна</v>
      </c>
      <c r="K51" s="1159"/>
    </row>
  </sheetData>
  <sheetProtection password="CCE7" sheet="1" objects="1" scenarios="1"/>
  <mergeCells count="12">
    <mergeCell ref="J6:J7"/>
    <mergeCell ref="K6:K7"/>
    <mergeCell ref="A1:K1"/>
    <mergeCell ref="A2:K2"/>
    <mergeCell ref="A3:K3"/>
    <mergeCell ref="J5:K5"/>
    <mergeCell ref="E51:G51"/>
    <mergeCell ref="J51:K51"/>
    <mergeCell ref="D6:H6"/>
    <mergeCell ref="A6:A7"/>
    <mergeCell ref="B6:B7"/>
    <mergeCell ref="C6:C7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16"/>
  <dimension ref="A1:D14"/>
  <sheetViews>
    <sheetView showZeros="0" zoomScalePageLayoutView="0" workbookViewId="0" topLeftCell="A1">
      <selection activeCell="A9" sqref="A9:A10"/>
    </sheetView>
  </sheetViews>
  <sheetFormatPr defaultColWidth="9.00390625" defaultRowHeight="12.75"/>
  <cols>
    <col min="1" max="1" width="32.875" style="0" customWidth="1"/>
    <col min="2" max="2" width="15.25390625" style="0" customWidth="1"/>
    <col min="3" max="3" width="23.375" style="0" customWidth="1"/>
    <col min="4" max="4" width="10.875" style="0" customWidth="1"/>
  </cols>
  <sheetData>
    <row r="1" spans="1:4" ht="18">
      <c r="A1" s="1203" t="s">
        <v>107</v>
      </c>
      <c r="B1" s="1203"/>
      <c r="C1" s="1203"/>
      <c r="D1" s="1203"/>
    </row>
    <row r="2" spans="1:4" ht="18">
      <c r="A2" s="1203" t="str">
        <f>CONCATENATE("в ",'Осн.сведения'!F5," / ",'Осн.сведения'!F5+1," учебном году")</f>
        <v>в 2013 / 2014 учебном году</v>
      </c>
      <c r="B2" s="1203"/>
      <c r="C2" s="1203"/>
      <c r="D2" s="1203"/>
    </row>
    <row r="3" spans="1:4" ht="18">
      <c r="A3" s="1203" t="str">
        <f>'Осн.сведения'!D3</f>
        <v>ВСОШ №2</v>
      </c>
      <c r="B3" s="1203"/>
      <c r="C3" s="1203"/>
      <c r="D3" s="1203"/>
    </row>
    <row r="4" spans="3:4" ht="28.5" customHeight="1">
      <c r="C4" s="2"/>
      <c r="D4" s="2"/>
    </row>
    <row r="5" spans="3:4" s="32" customFormat="1" ht="20.25" customHeight="1" thickBot="1">
      <c r="C5" s="1282" t="s">
        <v>414</v>
      </c>
      <c r="D5" s="1282"/>
    </row>
    <row r="6" spans="1:4" s="25" customFormat="1" ht="19.5" customHeight="1">
      <c r="A6" s="27" t="s">
        <v>92</v>
      </c>
      <c r="B6" s="1276" t="s">
        <v>89</v>
      </c>
      <c r="C6" s="28" t="s">
        <v>93</v>
      </c>
      <c r="D6" s="1279" t="s">
        <v>8</v>
      </c>
    </row>
    <row r="7" spans="1:4" s="25" customFormat="1" ht="19.5" customHeight="1">
      <c r="A7" s="29" t="str">
        <f>CONCATENATE("в ",'Осн.сведения'!F5," / ",'Осн.сведения'!F5+1," учебном")</f>
        <v>в 2013 / 2014 учебном</v>
      </c>
      <c r="B7" s="1277"/>
      <c r="C7" s="26" t="s">
        <v>108</v>
      </c>
      <c r="D7" s="1280"/>
    </row>
    <row r="8" spans="1:4" s="25" customFormat="1" ht="19.5" customHeight="1" thickBot="1">
      <c r="A8" s="30" t="s">
        <v>110</v>
      </c>
      <c r="B8" s="1278"/>
      <c r="C8" s="31" t="s">
        <v>109</v>
      </c>
      <c r="D8" s="1281"/>
    </row>
    <row r="9" spans="1:4" ht="25.5" customHeight="1">
      <c r="A9" s="1274">
        <v>272</v>
      </c>
      <c r="B9" s="35" t="s">
        <v>90</v>
      </c>
      <c r="C9" s="825">
        <v>183</v>
      </c>
      <c r="D9" s="827">
        <f>ROUND(IF(A9&gt;0,C9/A9*100,0),2)</f>
        <v>67.28</v>
      </c>
    </row>
    <row r="10" spans="1:4" ht="25.5" customHeight="1" thickBot="1">
      <c r="A10" s="1275"/>
      <c r="B10" s="36" t="s">
        <v>91</v>
      </c>
      <c r="C10" s="826">
        <v>89</v>
      </c>
      <c r="D10" s="828">
        <f>ROUND(IF(A9&gt;0,C10/A9*100,0),2)</f>
        <v>32.72</v>
      </c>
    </row>
    <row r="14" spans="1:4" ht="15.75">
      <c r="A14" s="24" t="s">
        <v>7</v>
      </c>
      <c r="B14" s="42"/>
      <c r="C14" s="1273" t="str">
        <f>'Осн.сведения'!D4</f>
        <v>Винник Ирина Ивановна</v>
      </c>
      <c r="D14" s="1273"/>
    </row>
  </sheetData>
  <sheetProtection password="CCE7" sheet="1" objects="1" scenarios="1"/>
  <mergeCells count="8">
    <mergeCell ref="C14:D14"/>
    <mergeCell ref="A1:D1"/>
    <mergeCell ref="A2:D2"/>
    <mergeCell ref="A3:D3"/>
    <mergeCell ref="A9:A10"/>
    <mergeCell ref="B6:B8"/>
    <mergeCell ref="D6:D8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8"/>
  <dimension ref="A1:E45"/>
  <sheetViews>
    <sheetView showZeros="0" zoomScalePageLayoutView="0" workbookViewId="0" topLeftCell="A1">
      <selection activeCell="A6" sqref="A6:B6"/>
    </sheetView>
  </sheetViews>
  <sheetFormatPr defaultColWidth="9.00390625" defaultRowHeight="12.75"/>
  <cols>
    <col min="1" max="1" width="20.75390625" style="63" customWidth="1"/>
    <col min="2" max="2" width="40.625" style="63" customWidth="1"/>
    <col min="3" max="3" width="25.00390625" style="63" customWidth="1"/>
    <col min="4" max="4" width="12.375" style="63" customWidth="1"/>
    <col min="5" max="16384" width="9.125" style="63" customWidth="1"/>
  </cols>
  <sheetData>
    <row r="1" spans="1:3" ht="18">
      <c r="A1" s="1211" t="str">
        <f>CONCATENATE("Вакансии на ",'Осн.сведения'!F5," / ",'Осн.сведения'!F5+1," учебный год")</f>
        <v>Вакансии на 2013 / 2014 учебный год</v>
      </c>
      <c r="B1" s="1211"/>
      <c r="C1" s="1211"/>
    </row>
    <row r="2" spans="1:3" ht="18">
      <c r="A2" s="1211" t="str">
        <f>'Осн.сведения'!D3</f>
        <v>ВСОШ №2</v>
      </c>
      <c r="B2" s="1211"/>
      <c r="C2" s="1211"/>
    </row>
    <row r="3" spans="1:3" ht="12.75">
      <c r="A3" s="1"/>
      <c r="B3" s="1"/>
      <c r="C3" s="66" t="s">
        <v>427</v>
      </c>
    </row>
    <row r="4" spans="1:3" ht="5.25" customHeight="1" thickBot="1">
      <c r="A4" s="1"/>
      <c r="B4" s="1"/>
      <c r="C4" s="66"/>
    </row>
    <row r="5" spans="1:3" s="69" customFormat="1" ht="21" customHeight="1" thickBot="1">
      <c r="A5" s="1287" t="s">
        <v>2</v>
      </c>
      <c r="B5" s="1288"/>
      <c r="C5" s="68" t="s">
        <v>94</v>
      </c>
    </row>
    <row r="6" spans="1:3" ht="15" customHeight="1">
      <c r="A6" s="1289" t="s">
        <v>435</v>
      </c>
      <c r="B6" s="1290"/>
      <c r="C6" s="701">
        <v>12.664</v>
      </c>
    </row>
    <row r="7" spans="1:3" ht="15" customHeight="1">
      <c r="A7" s="1285"/>
      <c r="B7" s="1286"/>
      <c r="C7" s="829"/>
    </row>
    <row r="8" spans="1:3" ht="15" customHeight="1">
      <c r="A8" s="1285"/>
      <c r="B8" s="1286"/>
      <c r="C8" s="829"/>
    </row>
    <row r="9" spans="1:3" ht="15" customHeight="1">
      <c r="A9" s="1285"/>
      <c r="B9" s="1286"/>
      <c r="C9" s="829"/>
    </row>
    <row r="10" spans="1:3" ht="15" customHeight="1">
      <c r="A10" s="1285"/>
      <c r="B10" s="1286"/>
      <c r="C10" s="829"/>
    </row>
    <row r="11" spans="1:3" ht="15" customHeight="1">
      <c r="A11" s="1285"/>
      <c r="B11" s="1286"/>
      <c r="C11" s="829"/>
    </row>
    <row r="12" spans="1:3" ht="15" customHeight="1">
      <c r="A12" s="1285"/>
      <c r="B12" s="1286"/>
      <c r="C12" s="829"/>
    </row>
    <row r="13" spans="1:3" ht="15" customHeight="1">
      <c r="A13" s="1285"/>
      <c r="B13" s="1286"/>
      <c r="C13" s="829"/>
    </row>
    <row r="14" spans="1:3" ht="15" customHeight="1">
      <c r="A14" s="1285"/>
      <c r="B14" s="1286"/>
      <c r="C14" s="829"/>
    </row>
    <row r="15" spans="1:3" ht="15" customHeight="1">
      <c r="A15" s="1285"/>
      <c r="B15" s="1286"/>
      <c r="C15" s="829"/>
    </row>
    <row r="16" spans="1:3" ht="15" customHeight="1">
      <c r="A16" s="1285"/>
      <c r="B16" s="1286"/>
      <c r="C16" s="829"/>
    </row>
    <row r="17" spans="1:3" ht="15" customHeight="1">
      <c r="A17" s="1285"/>
      <c r="B17" s="1286"/>
      <c r="C17" s="829"/>
    </row>
    <row r="18" spans="1:3" ht="15" customHeight="1">
      <c r="A18" s="1285"/>
      <c r="B18" s="1286"/>
      <c r="C18" s="829"/>
    </row>
    <row r="19" spans="1:3" ht="15" customHeight="1">
      <c r="A19" s="1285"/>
      <c r="B19" s="1286"/>
      <c r="C19" s="829"/>
    </row>
    <row r="20" spans="1:3" ht="15" customHeight="1">
      <c r="A20" s="1285"/>
      <c r="B20" s="1286"/>
      <c r="C20" s="829"/>
    </row>
    <row r="21" spans="1:3" ht="15" customHeight="1">
      <c r="A21" s="1285"/>
      <c r="B21" s="1286"/>
      <c r="C21" s="829"/>
    </row>
    <row r="22" spans="1:3" ht="15" customHeight="1">
      <c r="A22" s="1285"/>
      <c r="B22" s="1286"/>
      <c r="C22" s="829"/>
    </row>
    <row r="23" spans="1:3" ht="15" customHeight="1">
      <c r="A23" s="1285"/>
      <c r="B23" s="1286"/>
      <c r="C23" s="829"/>
    </row>
    <row r="24" spans="1:3" ht="15" customHeight="1">
      <c r="A24" s="1285"/>
      <c r="B24" s="1286"/>
      <c r="C24" s="829"/>
    </row>
    <row r="25" spans="1:3" ht="15" customHeight="1">
      <c r="A25" s="1285"/>
      <c r="B25" s="1286"/>
      <c r="C25" s="829"/>
    </row>
    <row r="26" spans="1:3" ht="15" customHeight="1">
      <c r="A26" s="1285"/>
      <c r="B26" s="1286"/>
      <c r="C26" s="829"/>
    </row>
    <row r="27" spans="1:3" ht="15" customHeight="1">
      <c r="A27" s="1285"/>
      <c r="B27" s="1286"/>
      <c r="C27" s="829"/>
    </row>
    <row r="28" spans="1:3" ht="15" customHeight="1">
      <c r="A28" s="1285"/>
      <c r="B28" s="1286"/>
      <c r="C28" s="829"/>
    </row>
    <row r="29" spans="1:3" ht="15" customHeight="1">
      <c r="A29" s="1285"/>
      <c r="B29" s="1286"/>
      <c r="C29" s="829"/>
    </row>
    <row r="30" spans="1:3" ht="15" customHeight="1">
      <c r="A30" s="1285"/>
      <c r="B30" s="1286"/>
      <c r="C30" s="829"/>
    </row>
    <row r="31" spans="1:3" ht="15" customHeight="1">
      <c r="A31" s="1285"/>
      <c r="B31" s="1286"/>
      <c r="C31" s="829"/>
    </row>
    <row r="32" spans="1:3" ht="15" customHeight="1">
      <c r="A32" s="1285"/>
      <c r="B32" s="1286"/>
      <c r="C32" s="829"/>
    </row>
    <row r="33" spans="1:3" ht="15" customHeight="1">
      <c r="A33" s="1285"/>
      <c r="B33" s="1286"/>
      <c r="C33" s="829"/>
    </row>
    <row r="34" spans="1:3" ht="15" customHeight="1">
      <c r="A34" s="1285"/>
      <c r="B34" s="1286"/>
      <c r="C34" s="829"/>
    </row>
    <row r="35" spans="1:3" ht="15" customHeight="1">
      <c r="A35" s="1285"/>
      <c r="B35" s="1286"/>
      <c r="C35" s="829"/>
    </row>
    <row r="36" spans="1:3" ht="15" customHeight="1">
      <c r="A36" s="1285"/>
      <c r="B36" s="1286"/>
      <c r="C36" s="829"/>
    </row>
    <row r="37" spans="1:3" ht="15" customHeight="1">
      <c r="A37" s="1285"/>
      <c r="B37" s="1286"/>
      <c r="C37" s="829"/>
    </row>
    <row r="38" spans="1:3" ht="15" customHeight="1">
      <c r="A38" s="1285"/>
      <c r="B38" s="1286"/>
      <c r="C38" s="829"/>
    </row>
    <row r="39" spans="1:3" ht="15" customHeight="1">
      <c r="A39" s="1285"/>
      <c r="B39" s="1286"/>
      <c r="C39" s="581"/>
    </row>
    <row r="40" spans="1:3" ht="15" customHeight="1">
      <c r="A40" s="1285"/>
      <c r="B40" s="1286"/>
      <c r="C40" s="829"/>
    </row>
    <row r="41" spans="1:3" ht="15" customHeight="1" thickBot="1">
      <c r="A41" s="1283"/>
      <c r="B41" s="1284"/>
      <c r="C41" s="702"/>
    </row>
    <row r="42" spans="1:3" ht="21" customHeight="1">
      <c r="A42" s="1"/>
      <c r="B42" s="1"/>
      <c r="C42" s="1"/>
    </row>
    <row r="43" spans="1:3" ht="21" customHeight="1">
      <c r="A43" s="1"/>
      <c r="B43" s="1"/>
      <c r="C43" s="1"/>
    </row>
    <row r="44" spans="1:5" ht="18" customHeight="1">
      <c r="A44" s="61" t="s">
        <v>7</v>
      </c>
      <c r="B44" s="854"/>
      <c r="C44" s="294" t="str">
        <f>'Осн.сведения'!D4</f>
        <v>Винник Ирина Ивановна</v>
      </c>
      <c r="D44" s="64"/>
      <c r="E44" s="64"/>
    </row>
    <row r="45" spans="1:3" ht="12.75">
      <c r="A45" s="1"/>
      <c r="B45" s="1"/>
      <c r="C45" s="1"/>
    </row>
  </sheetData>
  <sheetProtection password="CCE7" sheet="1" objects="1" scenarios="1"/>
  <mergeCells count="39">
    <mergeCell ref="A1:C1"/>
    <mergeCell ref="A2:C2"/>
    <mergeCell ref="A9:B9"/>
    <mergeCell ref="A10:B10"/>
    <mergeCell ref="A15:B15"/>
    <mergeCell ref="A16:B16"/>
    <mergeCell ref="A11:B11"/>
    <mergeCell ref="A12:B12"/>
    <mergeCell ref="A5:B5"/>
    <mergeCell ref="A6:B6"/>
    <mergeCell ref="A7:B7"/>
    <mergeCell ref="A8:B8"/>
    <mergeCell ref="A39:B39"/>
    <mergeCell ref="A24:B24"/>
    <mergeCell ref="A25:B25"/>
    <mergeCell ref="A26:B26"/>
    <mergeCell ref="A20:B20"/>
    <mergeCell ref="A21:B21"/>
    <mergeCell ref="A22:B22"/>
    <mergeCell ref="A40:B40"/>
    <mergeCell ref="A38:B38"/>
    <mergeCell ref="A13:B13"/>
    <mergeCell ref="A14:B14"/>
    <mergeCell ref="A27:B27"/>
    <mergeCell ref="A28:B28"/>
    <mergeCell ref="A17:B17"/>
    <mergeCell ref="A18:B18"/>
    <mergeCell ref="A19:B19"/>
    <mergeCell ref="A23:B23"/>
    <mergeCell ref="A41:B41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U31"/>
  <sheetViews>
    <sheetView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2.75"/>
  <cols>
    <col min="1" max="1" width="17.75390625" style="139" customWidth="1"/>
    <col min="2" max="2" width="6.875" style="139" customWidth="1"/>
    <col min="3" max="3" width="8.375" style="139" customWidth="1"/>
    <col min="4" max="4" width="5.75390625" style="139" customWidth="1"/>
    <col min="5" max="5" width="7.875" style="139" customWidth="1"/>
    <col min="6" max="6" width="5.75390625" style="139" customWidth="1"/>
    <col min="7" max="7" width="7.875" style="139" customWidth="1"/>
    <col min="8" max="8" width="5.75390625" style="139" customWidth="1"/>
    <col min="9" max="9" width="7.875" style="139" customWidth="1"/>
    <col min="10" max="10" width="5.75390625" style="139" customWidth="1"/>
    <col min="11" max="11" width="8.00390625" style="139" customWidth="1"/>
    <col min="12" max="12" width="5.75390625" style="139" customWidth="1"/>
    <col min="13" max="14" width="8.625" style="139" customWidth="1"/>
    <col min="15" max="18" width="5.75390625" style="139" customWidth="1"/>
    <col min="19" max="19" width="9.25390625" style="139" customWidth="1"/>
    <col min="20" max="20" width="9.00390625" style="139" customWidth="1"/>
    <col min="21" max="21" width="6.25390625" style="139" customWidth="1"/>
    <col min="22" max="16384" width="9.125" style="139" customWidth="1"/>
  </cols>
  <sheetData>
    <row r="1" spans="1:21" s="233" customFormat="1" ht="24" customHeight="1">
      <c r="A1" s="978" t="str">
        <f>CONCATENATE("Результаты выпускных экзаменов (11 (вып.), 12 классы) ",'Осн.сведения'!D5,"/",'Осн.сведения'!F5," учебного года")</f>
        <v>Результаты выпускных экзаменов (11 (вып.), 12 классы) 2012/2013 учебного года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9" t="str">
        <f>LOWER('Осн.сведения'!D3)</f>
        <v>всош №2</v>
      </c>
      <c r="O1" s="979"/>
      <c r="P1" s="979"/>
      <c r="Q1" s="979"/>
      <c r="R1" s="979"/>
      <c r="S1" s="979"/>
      <c r="T1" s="979"/>
      <c r="U1" s="232"/>
    </row>
    <row r="2" spans="19:20" ht="15" customHeight="1" thickBot="1">
      <c r="S2" s="980" t="s">
        <v>218</v>
      </c>
      <c r="T2" s="980"/>
    </row>
    <row r="3" spans="1:20" ht="18" customHeight="1">
      <c r="A3" s="964" t="s">
        <v>2</v>
      </c>
      <c r="B3" s="965"/>
      <c r="C3" s="970" t="s">
        <v>407</v>
      </c>
      <c r="D3" s="985" t="s">
        <v>200</v>
      </c>
      <c r="E3" s="986"/>
      <c r="F3" s="986"/>
      <c r="G3" s="986"/>
      <c r="H3" s="986"/>
      <c r="I3" s="986"/>
      <c r="J3" s="986"/>
      <c r="K3" s="986"/>
      <c r="L3" s="987"/>
      <c r="M3" s="920" t="s">
        <v>139</v>
      </c>
      <c r="N3" s="921"/>
      <c r="O3" s="921"/>
      <c r="P3" s="921"/>
      <c r="Q3" s="921"/>
      <c r="R3" s="922"/>
      <c r="S3" s="923" t="s">
        <v>219</v>
      </c>
      <c r="T3" s="981" t="s">
        <v>403</v>
      </c>
    </row>
    <row r="4" spans="1:20" ht="18" customHeight="1">
      <c r="A4" s="966"/>
      <c r="B4" s="967"/>
      <c r="C4" s="971"/>
      <c r="D4" s="1008">
        <v>5</v>
      </c>
      <c r="E4" s="999"/>
      <c r="F4" s="998">
        <v>4</v>
      </c>
      <c r="G4" s="999"/>
      <c r="H4" s="998">
        <v>3</v>
      </c>
      <c r="I4" s="999"/>
      <c r="J4" s="998">
        <v>2</v>
      </c>
      <c r="K4" s="1000"/>
      <c r="L4" s="1001"/>
      <c r="M4" s="1013" t="s">
        <v>50</v>
      </c>
      <c r="N4" s="1009"/>
      <c r="O4" s="1009"/>
      <c r="P4" s="1009"/>
      <c r="Q4" s="1009"/>
      <c r="R4" s="1010"/>
      <c r="S4" s="924"/>
      <c r="T4" s="982"/>
    </row>
    <row r="5" spans="1:20" ht="28.5" customHeight="1">
      <c r="A5" s="966"/>
      <c r="B5" s="967"/>
      <c r="C5" s="971"/>
      <c r="D5" s="1006" t="s">
        <v>3</v>
      </c>
      <c r="E5" s="983" t="s">
        <v>220</v>
      </c>
      <c r="F5" s="962" t="s">
        <v>3</v>
      </c>
      <c r="G5" s="983" t="s">
        <v>220</v>
      </c>
      <c r="H5" s="962" t="s">
        <v>3</v>
      </c>
      <c r="I5" s="983" t="s">
        <v>220</v>
      </c>
      <c r="J5" s="962" t="s">
        <v>3</v>
      </c>
      <c r="K5" s="983" t="s">
        <v>221</v>
      </c>
      <c r="L5" s="988" t="s">
        <v>222</v>
      </c>
      <c r="M5" s="1013" t="s">
        <v>165</v>
      </c>
      <c r="N5" s="1014"/>
      <c r="O5" s="1009" t="s">
        <v>223</v>
      </c>
      <c r="P5" s="1009"/>
      <c r="Q5" s="1009"/>
      <c r="R5" s="1010"/>
      <c r="S5" s="924"/>
      <c r="T5" s="982"/>
    </row>
    <row r="6" spans="1:20" ht="37.5" customHeight="1" thickBot="1">
      <c r="A6" s="968"/>
      <c r="B6" s="969"/>
      <c r="C6" s="234" t="s">
        <v>0</v>
      </c>
      <c r="D6" s="1007"/>
      <c r="E6" s="984"/>
      <c r="F6" s="963"/>
      <c r="G6" s="984"/>
      <c r="H6" s="963"/>
      <c r="I6" s="984"/>
      <c r="J6" s="963"/>
      <c r="K6" s="984"/>
      <c r="L6" s="989"/>
      <c r="M6" s="235" t="s">
        <v>224</v>
      </c>
      <c r="N6" s="236" t="s">
        <v>225</v>
      </c>
      <c r="O6" s="237">
        <v>5</v>
      </c>
      <c r="P6" s="171">
        <v>4</v>
      </c>
      <c r="Q6" s="171">
        <v>3</v>
      </c>
      <c r="R6" s="172">
        <v>2</v>
      </c>
      <c r="S6" s="925"/>
      <c r="T6" s="435" t="s">
        <v>0</v>
      </c>
    </row>
    <row r="7" spans="1:20" ht="12.75" customHeight="1">
      <c r="A7" s="238" t="s">
        <v>133</v>
      </c>
      <c r="B7" s="996" t="s">
        <v>209</v>
      </c>
      <c r="C7" s="542">
        <v>11</v>
      </c>
      <c r="D7" s="543"/>
      <c r="E7" s="544"/>
      <c r="F7" s="544"/>
      <c r="G7" s="544"/>
      <c r="H7" s="544">
        <v>11</v>
      </c>
      <c r="I7" s="544">
        <v>10</v>
      </c>
      <c r="J7" s="544"/>
      <c r="K7" s="544">
        <v>1</v>
      </c>
      <c r="L7" s="545"/>
      <c r="M7" s="543"/>
      <c r="N7" s="564"/>
      <c r="O7" s="239"/>
      <c r="P7" s="205"/>
      <c r="Q7" s="205"/>
      <c r="R7" s="240"/>
      <c r="S7" s="569">
        <v>56.1</v>
      </c>
      <c r="T7" s="575"/>
    </row>
    <row r="8" spans="1:20" ht="12.75" customHeight="1" thickBot="1">
      <c r="A8" s="241" t="s">
        <v>183</v>
      </c>
      <c r="B8" s="997"/>
      <c r="C8" s="546">
        <v>11</v>
      </c>
      <c r="D8" s="547"/>
      <c r="E8" s="548"/>
      <c r="F8" s="548">
        <v>2</v>
      </c>
      <c r="G8" s="548">
        <v>2</v>
      </c>
      <c r="H8" s="548">
        <v>9</v>
      </c>
      <c r="I8" s="548">
        <v>5</v>
      </c>
      <c r="J8" s="548"/>
      <c r="K8" s="548">
        <v>4</v>
      </c>
      <c r="L8" s="549">
        <v>3</v>
      </c>
      <c r="M8" s="547">
        <v>1</v>
      </c>
      <c r="N8" s="565">
        <v>2</v>
      </c>
      <c r="O8" s="242"/>
      <c r="P8" s="190"/>
      <c r="Q8" s="190"/>
      <c r="R8" s="243"/>
      <c r="S8" s="570">
        <v>29.1</v>
      </c>
      <c r="T8" s="576"/>
    </row>
    <row r="9" spans="1:20" ht="12.75" customHeight="1" thickTop="1">
      <c r="A9" s="244" t="s">
        <v>226</v>
      </c>
      <c r="B9" s="996" t="s">
        <v>210</v>
      </c>
      <c r="C9" s="550"/>
      <c r="D9" s="551"/>
      <c r="E9" s="552"/>
      <c r="F9" s="552"/>
      <c r="G9" s="552"/>
      <c r="H9" s="552"/>
      <c r="I9" s="552"/>
      <c r="J9" s="552"/>
      <c r="K9" s="552"/>
      <c r="L9" s="553"/>
      <c r="M9" s="551"/>
      <c r="N9" s="566"/>
      <c r="O9" s="245"/>
      <c r="P9" s="183"/>
      <c r="Q9" s="183"/>
      <c r="R9" s="246"/>
      <c r="S9" s="571"/>
      <c r="T9" s="577"/>
    </row>
    <row r="10" spans="1:20" ht="12.75" customHeight="1">
      <c r="A10" s="247" t="s">
        <v>227</v>
      </c>
      <c r="B10" s="996"/>
      <c r="C10" s="542">
        <v>1</v>
      </c>
      <c r="D10" s="551"/>
      <c r="E10" s="552"/>
      <c r="F10" s="552">
        <v>1</v>
      </c>
      <c r="G10" s="552">
        <v>1</v>
      </c>
      <c r="H10" s="552"/>
      <c r="I10" s="552"/>
      <c r="J10" s="552"/>
      <c r="K10" s="552"/>
      <c r="L10" s="553"/>
      <c r="M10" s="135"/>
      <c r="N10" s="248"/>
      <c r="O10" s="567"/>
      <c r="P10" s="501"/>
      <c r="Q10" s="501"/>
      <c r="R10" s="503"/>
      <c r="S10" s="433"/>
      <c r="T10" s="578"/>
    </row>
    <row r="11" spans="1:20" ht="12.75" customHeight="1">
      <c r="A11" s="238" t="s">
        <v>228</v>
      </c>
      <c r="B11" s="996"/>
      <c r="C11" s="542"/>
      <c r="D11" s="551"/>
      <c r="E11" s="552"/>
      <c r="F11" s="552"/>
      <c r="G11" s="552"/>
      <c r="H11" s="552"/>
      <c r="I11" s="552"/>
      <c r="J11" s="552"/>
      <c r="K11" s="552"/>
      <c r="L11" s="553"/>
      <c r="M11" s="551"/>
      <c r="N11" s="566"/>
      <c r="O11" s="242"/>
      <c r="P11" s="190"/>
      <c r="Q11" s="190"/>
      <c r="R11" s="243"/>
      <c r="S11" s="572"/>
      <c r="T11" s="578"/>
    </row>
    <row r="12" spans="1:20" ht="13.5" thickBot="1">
      <c r="A12" s="249" t="s">
        <v>229</v>
      </c>
      <c r="B12" s="996"/>
      <c r="C12" s="554">
        <v>1</v>
      </c>
      <c r="D12" s="555"/>
      <c r="E12" s="556"/>
      <c r="F12" s="556"/>
      <c r="G12" s="556"/>
      <c r="H12" s="556">
        <v>1</v>
      </c>
      <c r="I12" s="556">
        <v>1</v>
      </c>
      <c r="J12" s="556"/>
      <c r="K12" s="556"/>
      <c r="L12" s="557"/>
      <c r="M12" s="250"/>
      <c r="N12" s="251"/>
      <c r="O12" s="568"/>
      <c r="P12" s="509"/>
      <c r="Q12" s="509"/>
      <c r="R12" s="511"/>
      <c r="S12" s="433"/>
      <c r="T12" s="579"/>
    </row>
    <row r="13" spans="1:20" ht="27" customHeight="1" thickBot="1">
      <c r="A13" s="976" t="s">
        <v>230</v>
      </c>
      <c r="B13" s="977"/>
      <c r="C13" s="252"/>
      <c r="D13" s="253"/>
      <c r="E13" s="254"/>
      <c r="F13" s="254"/>
      <c r="G13" s="254"/>
      <c r="H13" s="254"/>
      <c r="I13" s="254"/>
      <c r="J13" s="254"/>
      <c r="K13" s="254"/>
      <c r="L13" s="255"/>
      <c r="M13" s="253"/>
      <c r="N13" s="256"/>
      <c r="O13" s="257"/>
      <c r="P13" s="199"/>
      <c r="Q13" s="199"/>
      <c r="R13" s="201"/>
      <c r="S13" s="434"/>
      <c r="T13" s="436"/>
    </row>
    <row r="14" spans="1:20" ht="12.75">
      <c r="A14" s="974" t="s">
        <v>125</v>
      </c>
      <c r="B14" s="975"/>
      <c r="C14" s="558">
        <v>2</v>
      </c>
      <c r="D14" s="559"/>
      <c r="E14" s="560"/>
      <c r="F14" s="560"/>
      <c r="G14" s="560"/>
      <c r="H14" s="560">
        <v>2</v>
      </c>
      <c r="I14" s="560">
        <v>2</v>
      </c>
      <c r="J14" s="560"/>
      <c r="K14" s="560"/>
      <c r="L14" s="258"/>
      <c r="M14" s="259"/>
      <c r="N14" s="260"/>
      <c r="O14" s="239"/>
      <c r="P14" s="205"/>
      <c r="Q14" s="205"/>
      <c r="R14" s="240"/>
      <c r="S14" s="573">
        <v>51.5</v>
      </c>
      <c r="T14" s="577"/>
    </row>
    <row r="15" spans="1:20" ht="12.75">
      <c r="A15" s="972" t="s">
        <v>127</v>
      </c>
      <c r="B15" s="973"/>
      <c r="C15" s="554">
        <v>1</v>
      </c>
      <c r="D15" s="555"/>
      <c r="E15" s="556"/>
      <c r="F15" s="556">
        <v>1</v>
      </c>
      <c r="G15" s="556">
        <v>1</v>
      </c>
      <c r="H15" s="556"/>
      <c r="I15" s="556"/>
      <c r="J15" s="556"/>
      <c r="K15" s="556"/>
      <c r="L15" s="261"/>
      <c r="M15" s="135"/>
      <c r="N15" s="248"/>
      <c r="O15" s="242"/>
      <c r="P15" s="190"/>
      <c r="Q15" s="190"/>
      <c r="R15" s="243"/>
      <c r="S15" s="572">
        <v>68</v>
      </c>
      <c r="T15" s="578"/>
    </row>
    <row r="16" spans="1:20" ht="12.75">
      <c r="A16" s="972" t="s">
        <v>128</v>
      </c>
      <c r="B16" s="973"/>
      <c r="C16" s="554">
        <v>1</v>
      </c>
      <c r="D16" s="555"/>
      <c r="E16" s="556"/>
      <c r="F16" s="556"/>
      <c r="G16" s="556"/>
      <c r="H16" s="556">
        <v>1</v>
      </c>
      <c r="I16" s="556">
        <v>1</v>
      </c>
      <c r="J16" s="556"/>
      <c r="K16" s="556"/>
      <c r="L16" s="261"/>
      <c r="M16" s="135"/>
      <c r="N16" s="248"/>
      <c r="O16" s="242"/>
      <c r="P16" s="190"/>
      <c r="Q16" s="190"/>
      <c r="R16" s="243"/>
      <c r="S16" s="572">
        <v>43</v>
      </c>
      <c r="T16" s="578"/>
    </row>
    <row r="17" spans="1:20" ht="12.75">
      <c r="A17" s="972" t="s">
        <v>129</v>
      </c>
      <c r="B17" s="973"/>
      <c r="C17" s="554"/>
      <c r="D17" s="555"/>
      <c r="E17" s="556"/>
      <c r="F17" s="556"/>
      <c r="G17" s="556"/>
      <c r="H17" s="556"/>
      <c r="I17" s="556"/>
      <c r="J17" s="556"/>
      <c r="K17" s="556"/>
      <c r="L17" s="261"/>
      <c r="M17" s="135"/>
      <c r="N17" s="248"/>
      <c r="O17" s="242"/>
      <c r="P17" s="190"/>
      <c r="Q17" s="190"/>
      <c r="R17" s="243"/>
      <c r="S17" s="572"/>
      <c r="T17" s="578"/>
    </row>
    <row r="18" spans="1:20" ht="12.75">
      <c r="A18" s="972" t="s">
        <v>130</v>
      </c>
      <c r="B18" s="973"/>
      <c r="C18" s="554">
        <v>2</v>
      </c>
      <c r="D18" s="555"/>
      <c r="E18" s="556"/>
      <c r="F18" s="556"/>
      <c r="G18" s="556"/>
      <c r="H18" s="556">
        <v>2</v>
      </c>
      <c r="I18" s="556">
        <v>1</v>
      </c>
      <c r="J18" s="556"/>
      <c r="K18" s="556">
        <v>1</v>
      </c>
      <c r="L18" s="261"/>
      <c r="M18" s="135"/>
      <c r="N18" s="248"/>
      <c r="O18" s="242"/>
      <c r="P18" s="190"/>
      <c r="Q18" s="190"/>
      <c r="R18" s="243"/>
      <c r="S18" s="572">
        <v>49</v>
      </c>
      <c r="T18" s="578"/>
    </row>
    <row r="19" spans="1:20" ht="12.75">
      <c r="A19" s="972" t="s">
        <v>131</v>
      </c>
      <c r="B19" s="973"/>
      <c r="C19" s="554"/>
      <c r="D19" s="555"/>
      <c r="E19" s="556"/>
      <c r="F19" s="556"/>
      <c r="G19" s="556"/>
      <c r="H19" s="556"/>
      <c r="I19" s="556"/>
      <c r="J19" s="556"/>
      <c r="K19" s="556"/>
      <c r="L19" s="261"/>
      <c r="M19" s="135"/>
      <c r="N19" s="248"/>
      <c r="O19" s="242"/>
      <c r="P19" s="190"/>
      <c r="Q19" s="190"/>
      <c r="R19" s="243"/>
      <c r="S19" s="572"/>
      <c r="T19" s="578"/>
    </row>
    <row r="20" spans="1:20" ht="12.75">
      <c r="A20" s="972" t="s">
        <v>179</v>
      </c>
      <c r="B20" s="991"/>
      <c r="C20" s="554">
        <v>1</v>
      </c>
      <c r="D20" s="555"/>
      <c r="E20" s="556"/>
      <c r="F20" s="556"/>
      <c r="G20" s="556"/>
      <c r="H20" s="556">
        <v>1</v>
      </c>
      <c r="I20" s="556">
        <v>1</v>
      </c>
      <c r="J20" s="556"/>
      <c r="K20" s="556"/>
      <c r="L20" s="261"/>
      <c r="M20" s="135"/>
      <c r="N20" s="248"/>
      <c r="O20" s="242"/>
      <c r="P20" s="190"/>
      <c r="Q20" s="190"/>
      <c r="R20" s="243"/>
      <c r="S20" s="572">
        <v>84</v>
      </c>
      <c r="T20" s="578"/>
    </row>
    <row r="21" spans="1:20" ht="12.75">
      <c r="A21" s="972" t="s">
        <v>180</v>
      </c>
      <c r="B21" s="991"/>
      <c r="C21" s="554"/>
      <c r="D21" s="555"/>
      <c r="E21" s="556"/>
      <c r="F21" s="556"/>
      <c r="G21" s="556"/>
      <c r="H21" s="556"/>
      <c r="I21" s="556"/>
      <c r="J21" s="556"/>
      <c r="K21" s="556"/>
      <c r="L21" s="261"/>
      <c r="M21" s="135"/>
      <c r="N21" s="248"/>
      <c r="O21" s="242"/>
      <c r="P21" s="190"/>
      <c r="Q21" s="190"/>
      <c r="R21" s="243"/>
      <c r="S21" s="572"/>
      <c r="T21" s="578"/>
    </row>
    <row r="22" spans="1:20" ht="12.75">
      <c r="A22" s="972" t="s">
        <v>174</v>
      </c>
      <c r="B22" s="973"/>
      <c r="C22" s="554"/>
      <c r="D22" s="555"/>
      <c r="E22" s="556"/>
      <c r="F22" s="556"/>
      <c r="G22" s="556"/>
      <c r="H22" s="556"/>
      <c r="I22" s="556"/>
      <c r="J22" s="556"/>
      <c r="K22" s="556"/>
      <c r="L22" s="261"/>
      <c r="M22" s="135"/>
      <c r="N22" s="248"/>
      <c r="O22" s="242"/>
      <c r="P22" s="190"/>
      <c r="Q22" s="190"/>
      <c r="R22" s="243"/>
      <c r="S22" s="572"/>
      <c r="T22" s="578"/>
    </row>
    <row r="23" spans="1:20" ht="12.75" customHeight="1">
      <c r="A23" s="992" t="s">
        <v>172</v>
      </c>
      <c r="B23" s="993"/>
      <c r="C23" s="554">
        <v>1</v>
      </c>
      <c r="D23" s="555"/>
      <c r="E23" s="556"/>
      <c r="F23" s="556"/>
      <c r="G23" s="556"/>
      <c r="H23" s="556">
        <v>1</v>
      </c>
      <c r="I23" s="556">
        <v>1</v>
      </c>
      <c r="J23" s="556"/>
      <c r="K23" s="556"/>
      <c r="L23" s="261"/>
      <c r="M23" s="135"/>
      <c r="N23" s="248"/>
      <c r="O23" s="242"/>
      <c r="P23" s="190"/>
      <c r="Q23" s="190"/>
      <c r="R23" s="243"/>
      <c r="S23" s="572">
        <v>47</v>
      </c>
      <c r="T23" s="578"/>
    </row>
    <row r="24" spans="1:20" ht="13.5" thickBot="1">
      <c r="A24" s="1004" t="s">
        <v>61</v>
      </c>
      <c r="B24" s="1005"/>
      <c r="C24" s="561"/>
      <c r="D24" s="562"/>
      <c r="E24" s="563"/>
      <c r="F24" s="563"/>
      <c r="G24" s="563"/>
      <c r="H24" s="563"/>
      <c r="I24" s="563"/>
      <c r="J24" s="563"/>
      <c r="K24" s="563"/>
      <c r="L24" s="262"/>
      <c r="M24" s="263"/>
      <c r="N24" s="264"/>
      <c r="O24" s="265"/>
      <c r="P24" s="266"/>
      <c r="Q24" s="266"/>
      <c r="R24" s="267"/>
      <c r="S24" s="574"/>
      <c r="T24" s="580"/>
    </row>
    <row r="25" spans="1:21" ht="25.5" customHeight="1" thickBo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</row>
    <row r="26" spans="1:21" ht="13.5" thickBot="1">
      <c r="A26" s="990" t="s">
        <v>163</v>
      </c>
      <c r="B26" s="990"/>
      <c r="C26" s="269" t="s">
        <v>143</v>
      </c>
      <c r="D26" s="1002">
        <f>'Табл.16'!E8</f>
        <v>12</v>
      </c>
      <c r="E26" s="1003"/>
      <c r="F26" s="270"/>
      <c r="H26" s="271"/>
      <c r="I26" s="271"/>
      <c r="K26" s="271"/>
      <c r="L26" s="271"/>
      <c r="M26" s="271"/>
      <c r="N26" s="271"/>
      <c r="O26" s="224" t="s">
        <v>217</v>
      </c>
      <c r="P26" s="1011">
        <v>2</v>
      </c>
      <c r="Q26" s="1012"/>
      <c r="R26" s="272"/>
      <c r="S26" s="268"/>
      <c r="T26" s="268"/>
      <c r="U26" s="268"/>
    </row>
    <row r="27" spans="1:21" ht="13.5" thickBot="1">
      <c r="A27" s="990" t="s">
        <v>231</v>
      </c>
      <c r="B27" s="990"/>
      <c r="C27" s="419" t="s">
        <v>143</v>
      </c>
      <c r="D27" s="994">
        <v>1</v>
      </c>
      <c r="E27" s="995"/>
      <c r="F27" s="270"/>
      <c r="G27" s="268"/>
      <c r="H27" s="268"/>
      <c r="I27" s="268"/>
      <c r="J27" s="268"/>
      <c r="K27" s="268"/>
      <c r="L27" s="268"/>
      <c r="M27" s="268"/>
      <c r="N27" s="268"/>
      <c r="O27" s="268"/>
      <c r="P27" s="270"/>
      <c r="Q27" s="270"/>
      <c r="R27" s="268"/>
      <c r="S27" s="268"/>
      <c r="T27" s="273"/>
      <c r="U27" s="273"/>
    </row>
    <row r="28" spans="1:21" ht="13.5" customHeight="1">
      <c r="A28" s="418"/>
      <c r="B28" s="418"/>
      <c r="C28" s="419"/>
      <c r="D28" s="438"/>
      <c r="E28" s="438"/>
      <c r="F28" s="270"/>
      <c r="G28" s="268"/>
      <c r="H28" s="268"/>
      <c r="I28" s="268"/>
      <c r="J28" s="268"/>
      <c r="K28" s="268"/>
      <c r="L28" s="268"/>
      <c r="M28" s="268"/>
      <c r="N28" s="268"/>
      <c r="O28" s="268"/>
      <c r="P28" s="270"/>
      <c r="Q28" s="270"/>
      <c r="R28" s="268"/>
      <c r="S28" s="268"/>
      <c r="T28" s="273"/>
      <c r="U28" s="273"/>
    </row>
    <row r="29" spans="5:19" ht="38.25" customHeight="1">
      <c r="E29" s="269"/>
      <c r="I29" s="274" t="s">
        <v>7</v>
      </c>
      <c r="J29" s="275"/>
      <c r="K29" s="275"/>
      <c r="L29" s="140"/>
      <c r="M29" s="140"/>
      <c r="N29" s="273" t="str">
        <f>'Осн.сведения'!D4</f>
        <v>Винник Ирина Ивановна</v>
      </c>
      <c r="O29" s="276"/>
      <c r="P29" s="276"/>
      <c r="R29" s="273"/>
      <c r="S29" s="268"/>
    </row>
    <row r="30" ht="12.75">
      <c r="S30" s="273"/>
    </row>
    <row r="31" ht="12.75">
      <c r="F31" s="268"/>
    </row>
  </sheetData>
  <sheetProtection password="CCE7" sheet="1" objects="1" scenarios="1"/>
  <mergeCells count="44">
    <mergeCell ref="S3:S6"/>
    <mergeCell ref="D4:E4"/>
    <mergeCell ref="F4:G4"/>
    <mergeCell ref="O5:R5"/>
    <mergeCell ref="P26:Q26"/>
    <mergeCell ref="M4:R4"/>
    <mergeCell ref="M3:R3"/>
    <mergeCell ref="K5:K6"/>
    <mergeCell ref="E5:E6"/>
    <mergeCell ref="M5:N5"/>
    <mergeCell ref="D27:E27"/>
    <mergeCell ref="B7:B8"/>
    <mergeCell ref="B9:B12"/>
    <mergeCell ref="H4:I4"/>
    <mergeCell ref="J4:L4"/>
    <mergeCell ref="D26:E26"/>
    <mergeCell ref="A24:B24"/>
    <mergeCell ref="G5:G6"/>
    <mergeCell ref="A19:B19"/>
    <mergeCell ref="D5:D6"/>
    <mergeCell ref="A26:B26"/>
    <mergeCell ref="A27:B27"/>
    <mergeCell ref="A18:B18"/>
    <mergeCell ref="A21:B21"/>
    <mergeCell ref="A22:B22"/>
    <mergeCell ref="A23:B23"/>
    <mergeCell ref="A20:B20"/>
    <mergeCell ref="A1:M1"/>
    <mergeCell ref="N1:T1"/>
    <mergeCell ref="S2:T2"/>
    <mergeCell ref="A16:B16"/>
    <mergeCell ref="F5:F6"/>
    <mergeCell ref="T3:T5"/>
    <mergeCell ref="I5:I6"/>
    <mergeCell ref="D3:L3"/>
    <mergeCell ref="L5:L6"/>
    <mergeCell ref="H5:H6"/>
    <mergeCell ref="J5:J6"/>
    <mergeCell ref="A3:B6"/>
    <mergeCell ref="C3:C5"/>
    <mergeCell ref="A17:B17"/>
    <mergeCell ref="A14:B14"/>
    <mergeCell ref="A15:B15"/>
    <mergeCell ref="A13:B13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19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625" style="0" customWidth="1"/>
    <col min="2" max="2" width="20.625" style="0" customWidth="1"/>
    <col min="3" max="3" width="14.125" style="0" customWidth="1"/>
    <col min="4" max="4" width="13.875" style="0" customWidth="1"/>
  </cols>
  <sheetData>
    <row r="1" spans="1:4" ht="15" customHeight="1">
      <c r="A1" s="1015" t="s">
        <v>419</v>
      </c>
      <c r="B1" s="1015"/>
      <c r="C1" s="1015"/>
      <c r="D1" s="1015"/>
    </row>
    <row r="2" spans="1:4" ht="15" customHeight="1">
      <c r="A2" s="1015" t="str">
        <f>CONCATENATE("получивших на государственной (итоговой) аттестации в ",'Осн.сведения'!F5," году")</f>
        <v>получивших на государственной (итоговой) аттестации в 2013 году</v>
      </c>
      <c r="B2" s="1015"/>
      <c r="C2" s="1015"/>
      <c r="D2" s="1015"/>
    </row>
    <row r="3" spans="1:4" ht="15" customHeight="1">
      <c r="A3" s="1015" t="s">
        <v>241</v>
      </c>
      <c r="B3" s="1015"/>
      <c r="C3" s="1015"/>
      <c r="D3" s="1015"/>
    </row>
    <row r="4" spans="1:4" ht="15" customHeight="1">
      <c r="A4" s="1015" t="str">
        <f>'Осн.сведения'!D3</f>
        <v>ВСОШ №2</v>
      </c>
      <c r="B4" s="1015"/>
      <c r="C4" s="1015"/>
      <c r="D4" s="1015"/>
    </row>
    <row r="5" spans="1:4" ht="27.75" customHeight="1" thickBot="1">
      <c r="A5" s="423" t="s">
        <v>398</v>
      </c>
      <c r="D5" s="422" t="s">
        <v>141</v>
      </c>
    </row>
    <row r="6" spans="1:4" ht="67.5" customHeight="1" thickBot="1">
      <c r="A6" s="300" t="s">
        <v>242</v>
      </c>
      <c r="B6" s="300" t="s">
        <v>2</v>
      </c>
      <c r="C6" s="301" t="s">
        <v>243</v>
      </c>
      <c r="D6" s="302" t="s">
        <v>244</v>
      </c>
    </row>
    <row r="7" spans="1:5" ht="12.75">
      <c r="A7" s="582" t="s">
        <v>591</v>
      </c>
      <c r="B7" s="583" t="s">
        <v>183</v>
      </c>
      <c r="C7" s="583"/>
      <c r="D7" s="584" t="s">
        <v>190</v>
      </c>
      <c r="E7" s="303"/>
    </row>
    <row r="8" spans="1:5" ht="12.75">
      <c r="A8" s="585" t="s">
        <v>592</v>
      </c>
      <c r="B8" s="586" t="s">
        <v>183</v>
      </c>
      <c r="C8" s="586"/>
      <c r="D8" s="587" t="s">
        <v>190</v>
      </c>
      <c r="E8" s="303"/>
    </row>
    <row r="9" spans="1:5" ht="12.75">
      <c r="A9" s="585" t="s">
        <v>593</v>
      </c>
      <c r="B9" s="586" t="s">
        <v>173</v>
      </c>
      <c r="C9" s="586"/>
      <c r="D9" s="587" t="s">
        <v>190</v>
      </c>
      <c r="E9" s="303"/>
    </row>
    <row r="10" spans="1:5" ht="12.75">
      <c r="A10" s="585" t="s">
        <v>593</v>
      </c>
      <c r="B10" s="586" t="s">
        <v>183</v>
      </c>
      <c r="C10" s="586"/>
      <c r="D10" s="587" t="s">
        <v>190</v>
      </c>
      <c r="E10" s="303"/>
    </row>
    <row r="11" spans="1:5" ht="12.75">
      <c r="A11" s="585" t="s">
        <v>594</v>
      </c>
      <c r="B11" s="586" t="s">
        <v>183</v>
      </c>
      <c r="C11" s="586">
        <v>24</v>
      </c>
      <c r="D11" s="587" t="s">
        <v>189</v>
      </c>
      <c r="E11" s="303"/>
    </row>
    <row r="12" spans="1:5" ht="12.75">
      <c r="A12" s="585"/>
      <c r="B12" s="586"/>
      <c r="C12" s="586"/>
      <c r="D12" s="587"/>
      <c r="E12" s="303"/>
    </row>
    <row r="13" spans="1:5" ht="12.75">
      <c r="A13" s="585"/>
      <c r="B13" s="586"/>
      <c r="C13" s="586"/>
      <c r="D13" s="587"/>
      <c r="E13" s="303"/>
    </row>
    <row r="14" spans="1:5" ht="12.75">
      <c r="A14" s="585"/>
      <c r="B14" s="586"/>
      <c r="C14" s="586"/>
      <c r="D14" s="587"/>
      <c r="E14" s="303"/>
    </row>
    <row r="15" spans="1:5" ht="12.75">
      <c r="A15" s="585"/>
      <c r="B15" s="586"/>
      <c r="C15" s="586"/>
      <c r="D15" s="587"/>
      <c r="E15" s="303"/>
    </row>
    <row r="16" spans="1:5" ht="13.5" thickBot="1">
      <c r="A16" s="588"/>
      <c r="B16" s="589"/>
      <c r="C16" s="589"/>
      <c r="D16" s="590"/>
      <c r="E16" s="303"/>
    </row>
    <row r="19" spans="1:3" ht="24.75" customHeight="1">
      <c r="A19" s="274" t="s">
        <v>7</v>
      </c>
      <c r="B19" s="42"/>
      <c r="C19" s="273" t="str">
        <f>'Осн.сведения'!D4</f>
        <v>Винник Ирина Ивановна</v>
      </c>
    </row>
  </sheetData>
  <sheetProtection password="CCE7" sheet="1" objects="1" scenarios="1"/>
  <mergeCells count="4">
    <mergeCell ref="A1:D1"/>
    <mergeCell ref="A2:D2"/>
    <mergeCell ref="A3:D3"/>
    <mergeCell ref="A4:D4"/>
  </mergeCells>
  <dataValidations count="2">
    <dataValidation type="list" allowBlank="1" showInputMessage="1" showErrorMessage="1" sqref="D7:D16">
      <formula1>Выдача_аттестата</formula1>
    </dataValidation>
    <dataValidation type="list" allowBlank="1" showInputMessage="1" showErrorMessage="1" sqref="B7:B16">
      <formula1>Осн_предм_ЕГЭ</formula1>
    </dataValidation>
  </dataValidation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4"/>
  <dimension ref="A1:C19"/>
  <sheetViews>
    <sheetView showZeros="0" zoomScalePageLayoutView="0" workbookViewId="0" topLeftCell="A1">
      <selection activeCell="A7" sqref="A7"/>
    </sheetView>
  </sheetViews>
  <sheetFormatPr defaultColWidth="9.00390625" defaultRowHeight="12.75"/>
  <cols>
    <col min="1" max="1" width="43.25390625" style="139" customWidth="1"/>
    <col min="2" max="2" width="25.25390625" style="139" customWidth="1"/>
    <col min="3" max="3" width="16.875" style="139" customWidth="1"/>
    <col min="4" max="16384" width="9.125" style="139" customWidth="1"/>
  </cols>
  <sheetData>
    <row r="1" spans="1:3" ht="15.75">
      <c r="A1" s="1016" t="s">
        <v>419</v>
      </c>
      <c r="B1" s="1016"/>
      <c r="C1" s="1016"/>
    </row>
    <row r="2" spans="1:3" ht="15.75">
      <c r="A2" s="1016" t="str">
        <f>CONCATENATE("получивших на государственной (итоговой) аттестации в ",'Осн.сведения'!F5," году")</f>
        <v>получивших на государственной (итоговой) аттестации в 2013 году</v>
      </c>
      <c r="B2" s="1016"/>
      <c r="C2" s="1016"/>
    </row>
    <row r="3" spans="1:3" ht="15.75">
      <c r="A3" s="1016" t="s">
        <v>405</v>
      </c>
      <c r="B3" s="1016"/>
      <c r="C3" s="1016"/>
    </row>
    <row r="4" spans="1:3" ht="15.75">
      <c r="A4" s="1017" t="str">
        <f>'Осн.сведения'!D3</f>
        <v>ВСОШ №2</v>
      </c>
      <c r="B4" s="1017"/>
      <c r="C4" s="1017"/>
    </row>
    <row r="5" spans="1:3" ht="18" customHeight="1" thickBot="1">
      <c r="A5" s="830"/>
      <c r="B5" s="830"/>
      <c r="C5" s="422" t="s">
        <v>245</v>
      </c>
    </row>
    <row r="6" spans="1:3" ht="27" customHeight="1">
      <c r="A6" s="459" t="s">
        <v>242</v>
      </c>
      <c r="B6" s="460" t="s">
        <v>2</v>
      </c>
      <c r="C6" s="461" t="s">
        <v>406</v>
      </c>
    </row>
    <row r="7" spans="1:3" ht="12.75">
      <c r="A7" s="842" t="s">
        <v>590</v>
      </c>
      <c r="B7" s="843" t="s">
        <v>173</v>
      </c>
      <c r="C7" s="844">
        <v>84</v>
      </c>
    </row>
    <row r="8" spans="1:3" ht="12.75">
      <c r="A8" s="842" t="s">
        <v>590</v>
      </c>
      <c r="B8" s="843" t="s">
        <v>179</v>
      </c>
      <c r="C8" s="844">
        <v>84</v>
      </c>
    </row>
    <row r="9" spans="1:3" ht="12.75">
      <c r="A9" s="842"/>
      <c r="B9" s="843"/>
      <c r="C9" s="844"/>
    </row>
    <row r="10" spans="1:3" ht="12.75">
      <c r="A10" s="842"/>
      <c r="B10" s="843"/>
      <c r="C10" s="844"/>
    </row>
    <row r="11" spans="1:3" ht="12.75">
      <c r="A11" s="842"/>
      <c r="B11" s="843"/>
      <c r="C11" s="844"/>
    </row>
    <row r="12" spans="1:3" ht="12.75">
      <c r="A12" s="842"/>
      <c r="B12" s="843"/>
      <c r="C12" s="844"/>
    </row>
    <row r="13" spans="1:3" ht="12.75">
      <c r="A13" s="842"/>
      <c r="B13" s="843"/>
      <c r="C13" s="844"/>
    </row>
    <row r="14" spans="1:3" ht="12.75">
      <c r="A14" s="842"/>
      <c r="B14" s="843"/>
      <c r="C14" s="844"/>
    </row>
    <row r="15" spans="1:3" ht="12.75">
      <c r="A15" s="842"/>
      <c r="B15" s="843"/>
      <c r="C15" s="844"/>
    </row>
    <row r="16" spans="1:3" ht="13.5" thickBot="1">
      <c r="A16" s="845"/>
      <c r="B16" s="846"/>
      <c r="C16" s="847"/>
    </row>
    <row r="19" spans="1:3" ht="24.75" customHeight="1">
      <c r="A19" s="274" t="s">
        <v>7</v>
      </c>
      <c r="C19" s="356" t="str">
        <f>'Осн.сведения'!D4</f>
        <v>Винник Ирина Ивановна</v>
      </c>
    </row>
  </sheetData>
  <sheetProtection password="CCE7" sheet="1" objects="1" scenarios="1"/>
  <mergeCells count="4">
    <mergeCell ref="A1:C1"/>
    <mergeCell ref="A2:C2"/>
    <mergeCell ref="A3:C3"/>
    <mergeCell ref="A4:C4"/>
  </mergeCells>
  <dataValidations count="1">
    <dataValidation type="list" allowBlank="1" showInputMessage="1" showErrorMessage="1" sqref="B7:B16">
      <formula1>Предмет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J33"/>
  <sheetViews>
    <sheetView showZeros="0" zoomScalePageLayoutView="0" workbookViewId="0" topLeftCell="A1">
      <pane ySplit="10" topLeftCell="A11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20.375" style="305" customWidth="1"/>
    <col min="2" max="2" width="9.125" style="305" customWidth="1"/>
    <col min="3" max="3" width="11.625" style="305" customWidth="1"/>
    <col min="4" max="4" width="14.375" style="305" customWidth="1"/>
    <col min="5" max="5" width="12.125" style="305" customWidth="1"/>
    <col min="6" max="6" width="11.00390625" style="305" customWidth="1"/>
    <col min="7" max="7" width="14.375" style="305" customWidth="1"/>
    <col min="8" max="8" width="30.75390625" style="305" customWidth="1"/>
    <col min="9" max="9" width="9.125" style="305" customWidth="1"/>
    <col min="10" max="10" width="8.25390625" style="305" customWidth="1"/>
    <col min="11" max="16384" width="9.125" style="305" customWidth="1"/>
  </cols>
  <sheetData>
    <row r="1" spans="1:10" ht="18">
      <c r="A1" s="1028" t="str">
        <f>CONCATENATE("Категории участников ЕГЭ в ",'Осн.сведения'!F5," году")</f>
        <v>Категории участников ЕГЭ в 2013 году</v>
      </c>
      <c r="B1" s="1028"/>
      <c r="C1" s="1028"/>
      <c r="D1" s="1028"/>
      <c r="E1" s="1028"/>
      <c r="F1" s="1028"/>
      <c r="G1" s="1028"/>
      <c r="H1" s="1028"/>
      <c r="I1" s="1028"/>
      <c r="J1" s="421"/>
    </row>
    <row r="2" spans="1:9" ht="18" customHeight="1">
      <c r="A2" s="1029" t="str">
        <f>LOWER('Осн.сведения'!D3)</f>
        <v>всош №2</v>
      </c>
      <c r="B2" s="1029"/>
      <c r="C2" s="1029"/>
      <c r="D2" s="1029"/>
      <c r="E2" s="1029"/>
      <c r="F2" s="1029"/>
      <c r="G2" s="1029"/>
      <c r="H2" s="1029"/>
      <c r="I2" s="1029"/>
    </row>
    <row r="3" spans="2:9" ht="15" customHeight="1" thickBot="1">
      <c r="B3" s="306"/>
      <c r="I3" s="307" t="s">
        <v>103</v>
      </c>
    </row>
    <row r="4" spans="1:9" ht="15" customHeight="1">
      <c r="A4" s="1030" t="s">
        <v>2</v>
      </c>
      <c r="B4" s="1032" t="s">
        <v>247</v>
      </c>
      <c r="C4" s="1033"/>
      <c r="D4" s="1033"/>
      <c r="E4" s="1033"/>
      <c r="F4" s="1033"/>
      <c r="G4" s="1033"/>
      <c r="H4" s="1033"/>
      <c r="I4" s="1034"/>
    </row>
    <row r="5" spans="1:9" ht="15" customHeight="1">
      <c r="A5" s="1031"/>
      <c r="B5" s="308" t="s">
        <v>140</v>
      </c>
      <c r="C5" s="1035" t="s">
        <v>248</v>
      </c>
      <c r="D5" s="1035"/>
      <c r="E5" s="1035"/>
      <c r="F5" s="1035"/>
      <c r="G5" s="1035"/>
      <c r="H5" s="1035"/>
      <c r="I5" s="1036"/>
    </row>
    <row r="6" spans="1:9" ht="15" customHeight="1">
      <c r="A6" s="1031"/>
      <c r="B6" s="309" t="s">
        <v>0</v>
      </c>
      <c r="C6" s="1021" t="s">
        <v>249</v>
      </c>
      <c r="D6" s="1021"/>
      <c r="E6" s="1021" t="s">
        <v>250</v>
      </c>
      <c r="F6" s="1021" t="s">
        <v>251</v>
      </c>
      <c r="G6" s="1021" t="s">
        <v>252</v>
      </c>
      <c r="H6" s="1021" t="s">
        <v>253</v>
      </c>
      <c r="I6" s="1022"/>
    </row>
    <row r="7" spans="1:9" ht="24.75" customHeight="1">
      <c r="A7" s="1031"/>
      <c r="B7" s="1023"/>
      <c r="C7" s="1025" t="s">
        <v>254</v>
      </c>
      <c r="D7" s="1021" t="s">
        <v>255</v>
      </c>
      <c r="E7" s="1021"/>
      <c r="F7" s="1021"/>
      <c r="G7" s="1025"/>
      <c r="H7" s="1021" t="s">
        <v>256</v>
      </c>
      <c r="I7" s="310" t="s">
        <v>257</v>
      </c>
    </row>
    <row r="8" spans="1:9" ht="14.25" customHeight="1">
      <c r="A8" s="1031"/>
      <c r="B8" s="1023"/>
      <c r="C8" s="1026"/>
      <c r="D8" s="1021"/>
      <c r="E8" s="1021"/>
      <c r="F8" s="1021"/>
      <c r="G8" s="1027" t="s">
        <v>258</v>
      </c>
      <c r="H8" s="1021"/>
      <c r="I8" s="311" t="s">
        <v>0</v>
      </c>
    </row>
    <row r="9" spans="1:9" ht="39.75" customHeight="1">
      <c r="A9" s="1031"/>
      <c r="B9" s="1024"/>
      <c r="C9" s="1027"/>
      <c r="D9" s="1021"/>
      <c r="E9" s="1021"/>
      <c r="F9" s="1021"/>
      <c r="G9" s="1021"/>
      <c r="H9" s="1021"/>
      <c r="I9" s="312"/>
    </row>
    <row r="10" spans="1:9" ht="13.5" thickBot="1">
      <c r="A10" s="313">
        <v>1</v>
      </c>
      <c r="B10" s="314">
        <v>2</v>
      </c>
      <c r="C10" s="315">
        <v>3</v>
      </c>
      <c r="D10" s="315">
        <v>4</v>
      </c>
      <c r="E10" s="315">
        <v>5</v>
      </c>
      <c r="F10" s="315">
        <v>6</v>
      </c>
      <c r="G10" s="315">
        <v>7</v>
      </c>
      <c r="H10" s="315">
        <v>8</v>
      </c>
      <c r="I10" s="316">
        <v>9</v>
      </c>
    </row>
    <row r="11" spans="1:9" ht="15" customHeight="1" thickBot="1">
      <c r="A11" s="317" t="s">
        <v>259</v>
      </c>
      <c r="B11" s="610">
        <f>C11+D11+E11</f>
        <v>15</v>
      </c>
      <c r="C11" s="596">
        <v>11</v>
      </c>
      <c r="D11" s="596">
        <v>4</v>
      </c>
      <c r="E11" s="596"/>
      <c r="F11" s="596"/>
      <c r="G11" s="596"/>
      <c r="H11" s="597"/>
      <c r="I11" s="598"/>
    </row>
    <row r="12" spans="1:9" ht="12.75">
      <c r="A12" s="318" t="s">
        <v>173</v>
      </c>
      <c r="B12" s="832">
        <f>C12+D12+E12</f>
        <v>13</v>
      </c>
      <c r="C12" s="833">
        <f>'Табл.2'!C7+'Табл.2'!C9</f>
        <v>11</v>
      </c>
      <c r="D12" s="599">
        <v>2</v>
      </c>
      <c r="E12" s="599"/>
      <c r="F12" s="599"/>
      <c r="G12" s="599"/>
      <c r="H12" s="600"/>
      <c r="I12" s="601"/>
    </row>
    <row r="13" spans="1:9" ht="12.75">
      <c r="A13" s="319" t="s">
        <v>183</v>
      </c>
      <c r="B13" s="855">
        <f>C13+D13+E13</f>
        <v>14</v>
      </c>
      <c r="C13" s="856">
        <f>'Табл.2'!C8+'Табл.2'!C11</f>
        <v>11</v>
      </c>
      <c r="D13" s="602">
        <v>3</v>
      </c>
      <c r="E13" s="602"/>
      <c r="F13" s="602"/>
      <c r="G13" s="602"/>
      <c r="H13" s="603"/>
      <c r="I13" s="604"/>
    </row>
    <row r="14" spans="1:9" ht="12.75">
      <c r="A14" s="319" t="s">
        <v>129</v>
      </c>
      <c r="B14" s="611">
        <f aca="true" t="shared" si="0" ref="B14:B24">C14+D14+E14</f>
        <v>0</v>
      </c>
      <c r="C14" s="608">
        <f>'Табл.2'!C17</f>
        <v>0</v>
      </c>
      <c r="D14" s="602"/>
      <c r="E14" s="602"/>
      <c r="F14" s="602"/>
      <c r="G14" s="602"/>
      <c r="H14" s="603"/>
      <c r="I14" s="604"/>
    </row>
    <row r="15" spans="1:9" ht="12.75">
      <c r="A15" s="319" t="s">
        <v>130</v>
      </c>
      <c r="B15" s="855">
        <f t="shared" si="0"/>
        <v>2</v>
      </c>
      <c r="C15" s="856">
        <f>'Табл.2'!C18</f>
        <v>2</v>
      </c>
      <c r="D15" s="602"/>
      <c r="E15" s="602"/>
      <c r="F15" s="602"/>
      <c r="G15" s="602"/>
      <c r="H15" s="603"/>
      <c r="I15" s="604"/>
    </row>
    <row r="16" spans="1:9" ht="12.75">
      <c r="A16" s="319" t="s">
        <v>131</v>
      </c>
      <c r="B16" s="611">
        <f t="shared" si="0"/>
        <v>0</v>
      </c>
      <c r="C16" s="608">
        <f>'Табл.2'!C19</f>
        <v>0</v>
      </c>
      <c r="D16" s="602"/>
      <c r="E16" s="602"/>
      <c r="F16" s="602"/>
      <c r="G16" s="602"/>
      <c r="H16" s="603"/>
      <c r="I16" s="604"/>
    </row>
    <row r="17" spans="1:9" ht="12.75">
      <c r="A17" s="319" t="s">
        <v>128</v>
      </c>
      <c r="B17" s="855">
        <f t="shared" si="0"/>
        <v>1</v>
      </c>
      <c r="C17" s="856">
        <f>'Табл.2'!C16</f>
        <v>1</v>
      </c>
      <c r="D17" s="602"/>
      <c r="E17" s="602"/>
      <c r="F17" s="602"/>
      <c r="G17" s="602"/>
      <c r="H17" s="603"/>
      <c r="I17" s="604"/>
    </row>
    <row r="18" spans="1:9" ht="12.75">
      <c r="A18" s="319" t="s">
        <v>172</v>
      </c>
      <c r="B18" s="855">
        <f t="shared" si="0"/>
        <v>1</v>
      </c>
      <c r="C18" s="856">
        <f>'Табл.2'!C23</f>
        <v>1</v>
      </c>
      <c r="D18" s="602"/>
      <c r="E18" s="602"/>
      <c r="F18" s="602"/>
      <c r="G18" s="602"/>
      <c r="H18" s="603"/>
      <c r="I18" s="604"/>
    </row>
    <row r="19" spans="1:9" ht="12.75">
      <c r="A19" s="319" t="s">
        <v>125</v>
      </c>
      <c r="B19" s="855">
        <f t="shared" si="0"/>
        <v>3</v>
      </c>
      <c r="C19" s="856">
        <f>'Табл.2'!C14</f>
        <v>2</v>
      </c>
      <c r="D19" s="602">
        <v>1</v>
      </c>
      <c r="E19" s="602"/>
      <c r="F19" s="602"/>
      <c r="G19" s="602"/>
      <c r="H19" s="603"/>
      <c r="I19" s="604"/>
    </row>
    <row r="20" spans="1:9" ht="12.75">
      <c r="A20" s="319" t="s">
        <v>127</v>
      </c>
      <c r="B20" s="855">
        <f t="shared" si="0"/>
        <v>1</v>
      </c>
      <c r="C20" s="856">
        <f>'Табл.2'!C15</f>
        <v>1</v>
      </c>
      <c r="D20" s="602"/>
      <c r="E20" s="602"/>
      <c r="F20" s="602"/>
      <c r="G20" s="602"/>
      <c r="H20" s="603"/>
      <c r="I20" s="604"/>
    </row>
    <row r="21" spans="1:9" ht="12.75">
      <c r="A21" s="319" t="s">
        <v>179</v>
      </c>
      <c r="B21" s="855">
        <f t="shared" si="0"/>
        <v>1</v>
      </c>
      <c r="C21" s="856">
        <f>'Табл.2'!C20</f>
        <v>1</v>
      </c>
      <c r="D21" s="602"/>
      <c r="E21" s="602"/>
      <c r="F21" s="602"/>
      <c r="G21" s="602"/>
      <c r="H21" s="603"/>
      <c r="I21" s="604"/>
    </row>
    <row r="22" spans="1:9" ht="12.75">
      <c r="A22" s="319" t="s">
        <v>180</v>
      </c>
      <c r="B22" s="611">
        <f t="shared" si="0"/>
        <v>0</v>
      </c>
      <c r="C22" s="608">
        <f>'Табл.2'!C21</f>
        <v>0</v>
      </c>
      <c r="D22" s="602"/>
      <c r="E22" s="602"/>
      <c r="F22" s="602"/>
      <c r="G22" s="602"/>
      <c r="H22" s="603"/>
      <c r="I22" s="604"/>
    </row>
    <row r="23" spans="1:9" ht="12.75">
      <c r="A23" s="319" t="s">
        <v>174</v>
      </c>
      <c r="B23" s="611">
        <f t="shared" si="0"/>
        <v>0</v>
      </c>
      <c r="C23" s="608">
        <f>'Табл.2'!C22</f>
        <v>0</v>
      </c>
      <c r="D23" s="602"/>
      <c r="E23" s="602"/>
      <c r="F23" s="602"/>
      <c r="G23" s="602"/>
      <c r="H23" s="603"/>
      <c r="I23" s="604"/>
    </row>
    <row r="24" spans="1:9" ht="13.5" thickBot="1">
      <c r="A24" s="320" t="s">
        <v>61</v>
      </c>
      <c r="B24" s="612">
        <f t="shared" si="0"/>
        <v>0</v>
      </c>
      <c r="C24" s="609">
        <f>'Табл.2'!C24</f>
        <v>0</v>
      </c>
      <c r="D24" s="605"/>
      <c r="E24" s="605"/>
      <c r="F24" s="605"/>
      <c r="G24" s="605"/>
      <c r="H24" s="606"/>
      <c r="I24" s="607"/>
    </row>
    <row r="28" spans="4:8" ht="12.75">
      <c r="D28" s="321" t="s">
        <v>7</v>
      </c>
      <c r="E28" s="322"/>
      <c r="F28" s="322"/>
      <c r="G28" s="322"/>
      <c r="H28" s="323" t="str">
        <f>'Осн.сведения'!D4</f>
        <v>Винник Ирина Ивановна</v>
      </c>
    </row>
    <row r="29" ht="30" customHeight="1"/>
    <row r="30" ht="12.75">
      <c r="A30" s="324" t="s">
        <v>260</v>
      </c>
    </row>
    <row r="31" spans="1:9" ht="16.5" customHeight="1">
      <c r="A31" s="1018" t="s">
        <v>261</v>
      </c>
      <c r="B31" s="1019"/>
      <c r="C31" s="1019"/>
      <c r="D31" s="1019"/>
      <c r="E31" s="1019"/>
      <c r="F31" s="1019"/>
      <c r="G31" s="1019"/>
      <c r="H31" s="1019"/>
      <c r="I31" s="1019"/>
    </row>
    <row r="32" spans="1:9" ht="3" customHeight="1">
      <c r="A32" s="325"/>
      <c r="B32" s="326"/>
      <c r="C32" s="326"/>
      <c r="D32" s="326"/>
      <c r="E32" s="326"/>
      <c r="F32" s="326"/>
      <c r="G32" s="326"/>
      <c r="H32" s="326"/>
      <c r="I32" s="326"/>
    </row>
    <row r="33" spans="1:9" ht="12.75" customHeight="1">
      <c r="A33" s="327" t="s">
        <v>262</v>
      </c>
      <c r="B33" s="328"/>
      <c r="C33" s="328"/>
      <c r="D33" s="329" t="s">
        <v>263</v>
      </c>
      <c r="E33" s="1020" t="s">
        <v>264</v>
      </c>
      <c r="F33" s="1020"/>
      <c r="G33" s="329" t="s">
        <v>2</v>
      </c>
      <c r="H33" s="328"/>
      <c r="I33" s="328"/>
    </row>
  </sheetData>
  <sheetProtection password="CCE7" sheet="1" objects="1" scenarios="1"/>
  <mergeCells count="17">
    <mergeCell ref="A1:I1"/>
    <mergeCell ref="A2:I2"/>
    <mergeCell ref="A4:A9"/>
    <mergeCell ref="B4:I4"/>
    <mergeCell ref="C5:I5"/>
    <mergeCell ref="C6:D6"/>
    <mergeCell ref="E6:E9"/>
    <mergeCell ref="F6:F9"/>
    <mergeCell ref="G6:G7"/>
    <mergeCell ref="A31:I31"/>
    <mergeCell ref="E33:F33"/>
    <mergeCell ref="H6:I6"/>
    <mergeCell ref="B7:B9"/>
    <mergeCell ref="C7:C9"/>
    <mergeCell ref="D7:D9"/>
    <mergeCell ref="H7:H9"/>
    <mergeCell ref="G8:G9"/>
  </mergeCells>
  <printOptions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C13"/>
  <sheetViews>
    <sheetView showZeros="0" zoomScalePageLayoutView="0" workbookViewId="0" topLeftCell="A1">
      <selection activeCell="C6" sqref="C6"/>
    </sheetView>
  </sheetViews>
  <sheetFormatPr defaultColWidth="9.00390625" defaultRowHeight="12.75"/>
  <cols>
    <col min="1" max="1" width="34.125" style="304" customWidth="1"/>
    <col min="2" max="2" width="27.625" style="304" customWidth="1"/>
    <col min="3" max="3" width="27.375" style="304" customWidth="1"/>
    <col min="4" max="16384" width="9.125" style="304" customWidth="1"/>
  </cols>
  <sheetData>
    <row r="1" spans="1:3" ht="35.25" customHeight="1">
      <c r="A1" s="1037" t="s">
        <v>420</v>
      </c>
      <c r="B1" s="1037"/>
      <c r="C1" s="1037"/>
    </row>
    <row r="2" spans="1:3" ht="21" customHeight="1">
      <c r="A2" s="1038" t="str">
        <f>'Осн.сведения'!D3</f>
        <v>ВСОШ №2</v>
      </c>
      <c r="B2" s="1038"/>
      <c r="C2" s="1038"/>
    </row>
    <row r="3" spans="1:3" ht="21" customHeight="1">
      <c r="A3" s="330"/>
      <c r="B3" s="330"/>
      <c r="C3" s="330"/>
    </row>
    <row r="4" spans="1:3" ht="21" customHeight="1" thickBot="1">
      <c r="A4" s="331"/>
      <c r="C4" s="332" t="s">
        <v>96</v>
      </c>
    </row>
    <row r="5" spans="1:3" ht="25.5" customHeight="1">
      <c r="A5" s="1039" t="str">
        <f>CONCATENATE("Выпускники с ОВЗ в ",'Осн.сведения'!F5," году")</f>
        <v>Выпускники с ОВЗ в 2013 году</v>
      </c>
      <c r="B5" s="333" t="s">
        <v>246</v>
      </c>
      <c r="C5" s="333" t="s">
        <v>265</v>
      </c>
    </row>
    <row r="6" spans="1:3" ht="25.5" customHeight="1" thickBot="1">
      <c r="A6" s="1040"/>
      <c r="B6" s="835">
        <f>'Табл.2'!D27</f>
        <v>1</v>
      </c>
      <c r="C6" s="834"/>
    </row>
    <row r="13" spans="1:3" ht="15">
      <c r="A13" s="334" t="s">
        <v>7</v>
      </c>
      <c r="B13" s="335"/>
      <c r="C13" s="336" t="str">
        <f>'Осн.сведения'!D4</f>
        <v>Винник Ирина Ивановна</v>
      </c>
    </row>
  </sheetData>
  <sheetProtection password="CCE7" sheet="1" objects="1" scenarios="1"/>
  <mergeCells count="3">
    <mergeCell ref="A1:C1"/>
    <mergeCell ref="A2:C2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"/>
  <dimension ref="A1:R21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3.875" style="139" customWidth="1"/>
    <col min="2" max="2" width="17.375" style="139" customWidth="1"/>
    <col min="3" max="4" width="6.25390625" style="139" customWidth="1"/>
    <col min="5" max="5" width="7.875" style="139" customWidth="1"/>
    <col min="6" max="6" width="7.375" style="139" customWidth="1"/>
    <col min="7" max="8" width="7.75390625" style="139" customWidth="1"/>
    <col min="9" max="9" width="7.00390625" style="139" customWidth="1"/>
    <col min="10" max="14" width="6.875" style="139" customWidth="1"/>
    <col min="15" max="15" width="7.375" style="139" customWidth="1"/>
    <col min="16" max="16" width="7.00390625" style="139" customWidth="1"/>
    <col min="17" max="17" width="7.375" style="139" customWidth="1"/>
    <col min="18" max="18" width="7.625" style="139" customWidth="1"/>
    <col min="19" max="16384" width="9.125" style="139" customWidth="1"/>
  </cols>
  <sheetData>
    <row r="1" spans="1:18" ht="15.75">
      <c r="A1" s="1043" t="str">
        <f>CONCATENATE("Информация об участии в ЕГЭ в ",'Осн.сведения'!F5," году лиц с ограниченными возможностями здоровья")</f>
        <v>Информация об участии в ЕГЭ в 2013 году лиц с ограниченными возможностями здоровья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</row>
    <row r="2" spans="1:18" ht="15.75">
      <c r="A2" s="1043" t="str">
        <f>'Осн.сведения'!D3</f>
        <v>ВСОШ №2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  <c r="Q2" s="1043"/>
      <c r="R2" s="1043"/>
    </row>
    <row r="3" spans="1:17" ht="21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7:18" ht="15.75" customHeight="1" thickBot="1">
      <c r="Q4" s="1044" t="s">
        <v>102</v>
      </c>
      <c r="R4" s="1044"/>
    </row>
    <row r="5" spans="1:18" ht="15" customHeight="1">
      <c r="A5" s="1045" t="s">
        <v>263</v>
      </c>
      <c r="B5" s="1048" t="s">
        <v>266</v>
      </c>
      <c r="C5" s="1051" t="s">
        <v>267</v>
      </c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3"/>
    </row>
    <row r="6" spans="1:18" ht="15" customHeight="1">
      <c r="A6" s="1046"/>
      <c r="B6" s="1049"/>
      <c r="C6" s="1054" t="s">
        <v>140</v>
      </c>
      <c r="D6" s="1056" t="s">
        <v>268</v>
      </c>
      <c r="E6" s="1057"/>
      <c r="F6" s="1057"/>
      <c r="G6" s="1057"/>
      <c r="H6" s="1057"/>
      <c r="I6" s="1057"/>
      <c r="J6" s="1057"/>
      <c r="K6" s="1057"/>
      <c r="L6" s="1057"/>
      <c r="M6" s="1057"/>
      <c r="N6" s="1057"/>
      <c r="O6" s="1057"/>
      <c r="P6" s="1057"/>
      <c r="Q6" s="1057"/>
      <c r="R6" s="1058"/>
    </row>
    <row r="7" spans="1:18" ht="39" customHeight="1" thickBot="1">
      <c r="A7" s="1047"/>
      <c r="B7" s="1050"/>
      <c r="C7" s="1055"/>
      <c r="D7" s="340" t="s">
        <v>140</v>
      </c>
      <c r="E7" s="341" t="s">
        <v>269</v>
      </c>
      <c r="F7" s="341" t="s">
        <v>270</v>
      </c>
      <c r="G7" s="341" t="s">
        <v>271</v>
      </c>
      <c r="H7" s="341" t="s">
        <v>272</v>
      </c>
      <c r="I7" s="341" t="s">
        <v>273</v>
      </c>
      <c r="J7" s="341" t="s">
        <v>274</v>
      </c>
      <c r="K7" s="341" t="s">
        <v>275</v>
      </c>
      <c r="L7" s="340" t="s">
        <v>276</v>
      </c>
      <c r="M7" s="341" t="s">
        <v>277</v>
      </c>
      <c r="N7" s="340" t="s">
        <v>278</v>
      </c>
      <c r="O7" s="342" t="s">
        <v>279</v>
      </c>
      <c r="P7" s="342" t="s">
        <v>280</v>
      </c>
      <c r="Q7" s="343" t="s">
        <v>281</v>
      </c>
      <c r="R7" s="344" t="s">
        <v>282</v>
      </c>
    </row>
    <row r="8" spans="1:18" ht="18" customHeight="1">
      <c r="A8" s="345" t="s">
        <v>51</v>
      </c>
      <c r="B8" s="346" t="s">
        <v>192</v>
      </c>
      <c r="C8" s="591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3"/>
      <c r="O8" s="593"/>
      <c r="P8" s="593"/>
      <c r="Q8" s="593"/>
      <c r="R8" s="449"/>
    </row>
    <row r="9" spans="1:18" ht="18" customHeight="1">
      <c r="A9" s="347" t="s">
        <v>52</v>
      </c>
      <c r="B9" s="348" t="s">
        <v>193</v>
      </c>
      <c r="C9" s="613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5"/>
      <c r="O9" s="615"/>
      <c r="P9" s="615"/>
      <c r="Q9" s="615"/>
      <c r="R9" s="450"/>
    </row>
    <row r="10" spans="1:18" ht="18" customHeight="1">
      <c r="A10" s="347" t="s">
        <v>53</v>
      </c>
      <c r="B10" s="348" t="s">
        <v>194</v>
      </c>
      <c r="C10" s="613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5"/>
      <c r="O10" s="615"/>
      <c r="P10" s="615"/>
      <c r="Q10" s="615"/>
      <c r="R10" s="450"/>
    </row>
    <row r="11" spans="1:18" ht="18" customHeight="1">
      <c r="A11" s="347" t="s">
        <v>54</v>
      </c>
      <c r="B11" s="348" t="s">
        <v>195</v>
      </c>
      <c r="C11" s="613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5"/>
      <c r="O11" s="615"/>
      <c r="P11" s="615"/>
      <c r="Q11" s="615"/>
      <c r="R11" s="450"/>
    </row>
    <row r="12" spans="1:18" ht="27" customHeight="1">
      <c r="A12" s="349" t="s">
        <v>55</v>
      </c>
      <c r="B12" s="350" t="s">
        <v>196</v>
      </c>
      <c r="C12" s="613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5"/>
      <c r="O12" s="615"/>
      <c r="P12" s="615"/>
      <c r="Q12" s="615"/>
      <c r="R12" s="450"/>
    </row>
    <row r="13" spans="1:18" ht="52.5" customHeight="1">
      <c r="A13" s="351" t="s">
        <v>56</v>
      </c>
      <c r="B13" s="352" t="s">
        <v>197</v>
      </c>
      <c r="C13" s="613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5"/>
      <c r="O13" s="615"/>
      <c r="P13" s="615"/>
      <c r="Q13" s="615"/>
      <c r="R13" s="450"/>
    </row>
    <row r="14" spans="1:18" ht="39" customHeight="1">
      <c r="A14" s="351" t="s">
        <v>57</v>
      </c>
      <c r="B14" s="353" t="s">
        <v>198</v>
      </c>
      <c r="C14" s="613">
        <v>1</v>
      </c>
      <c r="D14" s="614"/>
      <c r="E14" s="614"/>
      <c r="F14" s="614"/>
      <c r="G14" s="614"/>
      <c r="H14" s="614"/>
      <c r="I14" s="614"/>
      <c r="J14" s="614"/>
      <c r="K14" s="614"/>
      <c r="L14" s="614"/>
      <c r="M14" s="614"/>
      <c r="N14" s="615"/>
      <c r="O14" s="615"/>
      <c r="P14" s="615"/>
      <c r="Q14" s="615"/>
      <c r="R14" s="450"/>
    </row>
    <row r="15" spans="1:18" ht="18" customHeight="1" thickBot="1">
      <c r="A15" s="347" t="s">
        <v>58</v>
      </c>
      <c r="B15" s="354" t="s">
        <v>199</v>
      </c>
      <c r="C15" s="594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616"/>
      <c r="O15" s="616"/>
      <c r="P15" s="616"/>
      <c r="Q15" s="616"/>
      <c r="R15" s="617"/>
    </row>
    <row r="16" spans="1:18" ht="18" customHeight="1" thickBot="1">
      <c r="A16" s="1041" t="s">
        <v>283</v>
      </c>
      <c r="B16" s="1042"/>
      <c r="C16" s="831">
        <f>SUM(C8:C15)</f>
        <v>1</v>
      </c>
      <c r="D16" s="619">
        <f>SUM(D8:D15)</f>
        <v>0</v>
      </c>
      <c r="E16" s="619">
        <f>SUM(E8:E15)</f>
        <v>0</v>
      </c>
      <c r="F16" s="619">
        <f aca="true" t="shared" si="0" ref="F16:Q16">SUM(F8:F15)</f>
        <v>0</v>
      </c>
      <c r="G16" s="619">
        <f t="shared" si="0"/>
        <v>0</v>
      </c>
      <c r="H16" s="619">
        <f t="shared" si="0"/>
        <v>0</v>
      </c>
      <c r="I16" s="619">
        <f t="shared" si="0"/>
        <v>0</v>
      </c>
      <c r="J16" s="619">
        <f t="shared" si="0"/>
        <v>0</v>
      </c>
      <c r="K16" s="619">
        <f t="shared" si="0"/>
        <v>0</v>
      </c>
      <c r="L16" s="619">
        <f t="shared" si="0"/>
        <v>0</v>
      </c>
      <c r="M16" s="619">
        <f t="shared" si="0"/>
        <v>0</v>
      </c>
      <c r="N16" s="619">
        <f t="shared" si="0"/>
        <v>0</v>
      </c>
      <c r="O16" s="619">
        <f t="shared" si="0"/>
        <v>0</v>
      </c>
      <c r="P16" s="619">
        <f t="shared" si="0"/>
        <v>0</v>
      </c>
      <c r="Q16" s="619">
        <f t="shared" si="0"/>
        <v>0</v>
      </c>
      <c r="R16" s="620">
        <f>SUM(R8:R15)</f>
        <v>0</v>
      </c>
    </row>
    <row r="21" spans="7:12" ht="12.75">
      <c r="G21" s="355" t="s">
        <v>7</v>
      </c>
      <c r="H21" s="140"/>
      <c r="I21" s="140"/>
      <c r="J21" s="140"/>
      <c r="K21" s="140"/>
      <c r="L21" s="356" t="str">
        <f>'Осн.сведения'!D4</f>
        <v>Винник Ирина Ивановна</v>
      </c>
    </row>
  </sheetData>
  <sheetProtection password="CCE7" sheet="1" objects="1" scenarios="1"/>
  <mergeCells count="9">
    <mergeCell ref="A16:B16"/>
    <mergeCell ref="A1:R1"/>
    <mergeCell ref="A2:R2"/>
    <mergeCell ref="Q4:R4"/>
    <mergeCell ref="A5:A7"/>
    <mergeCell ref="B5:B7"/>
    <mergeCell ref="C5:R5"/>
    <mergeCell ref="C6:C7"/>
    <mergeCell ref="D6:R6"/>
  </mergeCells>
  <printOptions/>
  <pageMargins left="0.4330708661417323" right="0.1968503937007874" top="0.7480314960629921" bottom="0.7480314960629921" header="0.31496062992125984" footer="0.31496062992125984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E33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33.75390625" style="304" customWidth="1"/>
    <col min="2" max="2" width="22.75390625" style="304" customWidth="1"/>
    <col min="3" max="3" width="20.75390625" style="304" customWidth="1"/>
    <col min="4" max="4" width="11.375" style="304" customWidth="1"/>
    <col min="5" max="5" width="13.125" style="304" customWidth="1"/>
    <col min="6" max="16384" width="9.125" style="304" customWidth="1"/>
  </cols>
  <sheetData>
    <row r="1" spans="1:5" ht="15" customHeight="1">
      <c r="A1" s="1059" t="str">
        <f>CONCATENATE("Сведения о результатах сдачи ЕГЭ в ",'Осн.сведения'!F5," году")</f>
        <v>Сведения о результатах сдачи ЕГЭ в 2013 году</v>
      </c>
      <c r="B1" s="1059"/>
      <c r="C1" s="1059"/>
      <c r="D1" s="1059"/>
      <c r="E1" s="358"/>
    </row>
    <row r="2" spans="1:5" ht="15" customHeight="1">
      <c r="A2" s="1059" t="s">
        <v>284</v>
      </c>
      <c r="B2" s="1059"/>
      <c r="C2" s="1059"/>
      <c r="D2" s="1059"/>
      <c r="E2" s="358"/>
    </row>
    <row r="3" spans="1:5" ht="15" customHeight="1">
      <c r="A3" s="1059" t="str">
        <f>'Осн.сведения'!D3</f>
        <v>ВСОШ №2</v>
      </c>
      <c r="B3" s="1059"/>
      <c r="C3" s="1059"/>
      <c r="D3" s="1059"/>
      <c r="E3" s="358"/>
    </row>
    <row r="4" spans="1:5" ht="12.75" customHeight="1">
      <c r="A4" s="357"/>
      <c r="B4" s="357"/>
      <c r="C4" s="357"/>
      <c r="D4" s="357"/>
      <c r="E4" s="358"/>
    </row>
    <row r="5" ht="15" customHeight="1" thickBot="1">
      <c r="D5" s="359" t="s">
        <v>104</v>
      </c>
    </row>
    <row r="6" spans="1:4" s="363" customFormat="1" ht="26.25" thickBot="1">
      <c r="A6" s="360" t="s">
        <v>242</v>
      </c>
      <c r="B6" s="361" t="s">
        <v>428</v>
      </c>
      <c r="C6" s="361" t="s">
        <v>2</v>
      </c>
      <c r="D6" s="362" t="s">
        <v>285</v>
      </c>
    </row>
    <row r="7" spans="1:4" ht="25.5" customHeight="1">
      <c r="A7" s="621"/>
      <c r="B7" s="622"/>
      <c r="C7" s="623"/>
      <c r="D7" s="449"/>
    </row>
    <row r="8" spans="1:4" ht="25.5" customHeight="1">
      <c r="A8" s="624"/>
      <c r="B8" s="625"/>
      <c r="C8" s="626"/>
      <c r="D8" s="604"/>
    </row>
    <row r="9" spans="1:4" ht="25.5" customHeight="1">
      <c r="A9" s="624"/>
      <c r="B9" s="625"/>
      <c r="C9" s="626"/>
      <c r="D9" s="604"/>
    </row>
    <row r="10" spans="1:4" ht="25.5" customHeight="1">
      <c r="A10" s="624"/>
      <c r="B10" s="625"/>
      <c r="C10" s="626"/>
      <c r="D10" s="604"/>
    </row>
    <row r="11" spans="1:4" ht="25.5" customHeight="1">
      <c r="A11" s="624"/>
      <c r="B11" s="625"/>
      <c r="C11" s="626"/>
      <c r="D11" s="604"/>
    </row>
    <row r="12" spans="1:4" ht="25.5" customHeight="1">
      <c r="A12" s="624"/>
      <c r="B12" s="625"/>
      <c r="C12" s="626"/>
      <c r="D12" s="604"/>
    </row>
    <row r="13" spans="1:4" ht="25.5" customHeight="1">
      <c r="A13" s="624"/>
      <c r="B13" s="625"/>
      <c r="C13" s="626"/>
      <c r="D13" s="604"/>
    </row>
    <row r="14" spans="1:4" ht="25.5" customHeight="1">
      <c r="A14" s="624"/>
      <c r="B14" s="625"/>
      <c r="C14" s="626"/>
      <c r="D14" s="604"/>
    </row>
    <row r="15" spans="1:4" ht="25.5" customHeight="1">
      <c r="A15" s="624"/>
      <c r="B15" s="625"/>
      <c r="C15" s="626"/>
      <c r="D15" s="604"/>
    </row>
    <row r="16" spans="1:4" ht="25.5" customHeight="1">
      <c r="A16" s="624"/>
      <c r="B16" s="625"/>
      <c r="C16" s="626"/>
      <c r="D16" s="604"/>
    </row>
    <row r="17" spans="1:4" ht="25.5" customHeight="1">
      <c r="A17" s="624"/>
      <c r="B17" s="625"/>
      <c r="C17" s="626"/>
      <c r="D17" s="604"/>
    </row>
    <row r="18" spans="1:4" ht="25.5" customHeight="1">
      <c r="A18" s="624"/>
      <c r="B18" s="625"/>
      <c r="C18" s="626"/>
      <c r="D18" s="604"/>
    </row>
    <row r="19" spans="1:4" ht="25.5" customHeight="1">
      <c r="A19" s="624"/>
      <c r="B19" s="625"/>
      <c r="C19" s="626"/>
      <c r="D19" s="604"/>
    </row>
    <row r="20" spans="1:4" ht="25.5" customHeight="1">
      <c r="A20" s="624"/>
      <c r="B20" s="625"/>
      <c r="C20" s="626"/>
      <c r="D20" s="604"/>
    </row>
    <row r="21" spans="1:4" ht="25.5" customHeight="1">
      <c r="A21" s="624"/>
      <c r="B21" s="625"/>
      <c r="C21" s="626"/>
      <c r="D21" s="604"/>
    </row>
    <row r="22" spans="1:4" ht="25.5" customHeight="1">
      <c r="A22" s="624"/>
      <c r="B22" s="625"/>
      <c r="C22" s="626"/>
      <c r="D22" s="604"/>
    </row>
    <row r="23" spans="1:4" ht="25.5" customHeight="1">
      <c r="A23" s="624"/>
      <c r="B23" s="625"/>
      <c r="C23" s="626"/>
      <c r="D23" s="604"/>
    </row>
    <row r="24" spans="1:4" ht="25.5" customHeight="1">
      <c r="A24" s="624"/>
      <c r="B24" s="625"/>
      <c r="C24" s="626"/>
      <c r="D24" s="604"/>
    </row>
    <row r="25" spans="1:4" ht="25.5" customHeight="1">
      <c r="A25" s="624"/>
      <c r="B25" s="625"/>
      <c r="C25" s="626"/>
      <c r="D25" s="604"/>
    </row>
    <row r="26" spans="1:4" ht="25.5" customHeight="1">
      <c r="A26" s="624"/>
      <c r="B26" s="625"/>
      <c r="C26" s="626"/>
      <c r="D26" s="604"/>
    </row>
    <row r="27" spans="1:4" ht="25.5" customHeight="1">
      <c r="A27" s="624"/>
      <c r="B27" s="625"/>
      <c r="C27" s="626"/>
      <c r="D27" s="604"/>
    </row>
    <row r="28" spans="1:4" ht="25.5" customHeight="1">
      <c r="A28" s="624"/>
      <c r="B28" s="625"/>
      <c r="C28" s="627"/>
      <c r="D28" s="604"/>
    </row>
    <row r="29" spans="1:4" ht="25.5" customHeight="1">
      <c r="A29" s="624"/>
      <c r="B29" s="625"/>
      <c r="C29" s="627"/>
      <c r="D29" s="604"/>
    </row>
    <row r="30" spans="1:4" ht="25.5" customHeight="1" thickBot="1">
      <c r="A30" s="628"/>
      <c r="B30" s="629"/>
      <c r="C30" s="630"/>
      <c r="D30" s="631"/>
    </row>
    <row r="33" spans="1:3" ht="12.75">
      <c r="A33" s="355" t="s">
        <v>7</v>
      </c>
      <c r="B33" s="335"/>
      <c r="C33" s="364" t="str">
        <f>'Осн.сведения'!D4</f>
        <v>Винник Ирина Ивановна</v>
      </c>
    </row>
  </sheetData>
  <sheetProtection password="CCE7" sheet="1" objects="1" scenarios="1"/>
  <mergeCells count="3">
    <mergeCell ref="A1:D1"/>
    <mergeCell ref="A2:D2"/>
    <mergeCell ref="A3:D3"/>
  </mergeCells>
  <dataValidations count="2">
    <dataValidation type="list" allowBlank="1" showInputMessage="1" showErrorMessage="1" sqref="C7:C30">
      <formula1>Предмет</formula1>
    </dataValidation>
    <dataValidation type="list" allowBlank="1" showInputMessage="1" showErrorMessage="1" sqref="B7:B30">
      <formula1>Кат_ОВЗ_11</formula1>
    </dataValidation>
  </dataValidations>
  <printOptions/>
  <pageMargins left="0.7086614173228347" right="0.31496062992125984" top="0.5905511811023623" bottom="0.3937007874015748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Moryakova</dc:creator>
  <cp:keywords/>
  <dc:description/>
  <cp:lastModifiedBy>Надежда Васильевна</cp:lastModifiedBy>
  <cp:lastPrinted>2013-07-01T05:46:16Z</cp:lastPrinted>
  <dcterms:created xsi:type="dcterms:W3CDTF">2005-03-15T11:09:33Z</dcterms:created>
  <dcterms:modified xsi:type="dcterms:W3CDTF">2013-07-01T05:46:51Z</dcterms:modified>
  <cp:category/>
  <cp:version/>
  <cp:contentType/>
  <cp:contentStatus/>
</cp:coreProperties>
</file>